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CBO-EMY VELASCO\Desktop\APRIL 30, 2025\"/>
    </mc:Choice>
  </mc:AlternateContent>
  <bookViews>
    <workbookView xWindow="0" yWindow="0" windowWidth="25125" windowHeight="12435" tabRatio="709" activeTab="4"/>
  </bookViews>
  <sheets>
    <sheet name="FINAL AIP 2025 (Dev Ad)" sheetId="25" r:id="rId1"/>
    <sheet name="FINAL AIP 2025 (Social) " sheetId="32" r:id="rId2"/>
    <sheet name="FINAL AIP 2025 (Economic)" sheetId="31" r:id="rId3"/>
    <sheet name="FINAL AIP 2025 (Envi and Infra)" sheetId="28" r:id="rId4"/>
    <sheet name="Sheet2" sheetId="36" r:id="rId5"/>
  </sheets>
  <definedNames>
    <definedName name="_xlnm.Print_Area" localSheetId="0">'FINAL AIP 2025 (Dev Ad)'!$C$1:$P$765</definedName>
    <definedName name="_xlnm.Print_Area" localSheetId="2">'FINAL AIP 2025 (Economic)'!$C$1:$P$265</definedName>
    <definedName name="_xlnm.Print_Area" localSheetId="3">'FINAL AIP 2025 (Envi and Infra)'!$C$1:$P$184</definedName>
    <definedName name="_xlnm.Print_Area" localSheetId="1">'FINAL AIP 2025 (Social) '!$C$1:$P$528</definedName>
    <definedName name="_xlnm.Print_Titles" localSheetId="0">'FINAL AIP 2025 (Dev Ad)'!$6:$7</definedName>
    <definedName name="_xlnm.Print_Titles" localSheetId="2">'FINAL AIP 2025 (Economic)'!$6:$7</definedName>
    <definedName name="_xlnm.Print_Titles" localSheetId="3">'FINAL AIP 2025 (Envi and Infra)'!$6:$7</definedName>
    <definedName name="_xlnm.Print_Titles" localSheetId="1">'FINAL AIP 2025 (Social) '!$6:$7</definedName>
  </definedNames>
  <calcPr calcId="152511"/>
</workbook>
</file>

<file path=xl/calcChain.xml><?xml version="1.0" encoding="utf-8"?>
<calcChain xmlns="http://schemas.openxmlformats.org/spreadsheetml/2006/main">
  <c r="N140" i="28" l="1"/>
  <c r="M181" i="25" l="1"/>
  <c r="J140" i="28" l="1"/>
  <c r="K140" i="28"/>
  <c r="L140" i="28"/>
  <c r="M138" i="28"/>
  <c r="M139" i="28"/>
  <c r="K781" i="25" l="1"/>
  <c r="M781" i="25"/>
  <c r="N781" i="25"/>
  <c r="I781" i="25"/>
  <c r="M779" i="25"/>
  <c r="N779" i="25"/>
  <c r="I779" i="25"/>
  <c r="I763" i="25" l="1"/>
  <c r="N762" i="25"/>
  <c r="I762" i="25"/>
  <c r="M761" i="25"/>
  <c r="N761" i="25"/>
  <c r="I761" i="25"/>
  <c r="M760" i="25"/>
  <c r="N760" i="25"/>
  <c r="M759" i="25"/>
  <c r="N759" i="25"/>
  <c r="M757" i="25"/>
  <c r="N757" i="25"/>
  <c r="K756" i="25"/>
  <c r="M756" i="25"/>
  <c r="N756" i="25"/>
  <c r="M755" i="25"/>
  <c r="N755" i="25"/>
  <c r="M754" i="25"/>
  <c r="N754" i="25"/>
  <c r="M753" i="25"/>
  <c r="N753" i="25"/>
  <c r="M752" i="25"/>
  <c r="N752" i="25"/>
  <c r="M751" i="25"/>
  <c r="N751" i="25"/>
  <c r="M750" i="25"/>
  <c r="N750" i="25"/>
  <c r="M749" i="25"/>
  <c r="N749" i="25"/>
  <c r="K748" i="25"/>
  <c r="M748" i="25"/>
  <c r="N748" i="25"/>
  <c r="M747" i="25"/>
  <c r="N747" i="25"/>
  <c r="M746" i="25"/>
  <c r="N746" i="25"/>
  <c r="K745" i="25"/>
  <c r="M745" i="25"/>
  <c r="N745" i="25"/>
  <c r="M744" i="25"/>
  <c r="N744" i="25"/>
  <c r="N508" i="32"/>
  <c r="M777" i="25" s="1"/>
  <c r="O508" i="32"/>
  <c r="N777" i="25" s="1"/>
  <c r="P508" i="32"/>
  <c r="K169" i="32"/>
  <c r="M168" i="32"/>
  <c r="M375" i="32"/>
  <c r="M524" i="32" l="1"/>
  <c r="N524" i="32"/>
  <c r="M523" i="32"/>
  <c r="N523" i="32"/>
  <c r="M522" i="32"/>
  <c r="N522" i="32"/>
  <c r="M521" i="32"/>
  <c r="N521" i="32"/>
  <c r="M520" i="32"/>
  <c r="N520" i="32"/>
  <c r="M519" i="32"/>
  <c r="N519" i="32"/>
  <c r="M518" i="32"/>
  <c r="N518" i="32"/>
  <c r="M517" i="32"/>
  <c r="N517" i="32"/>
  <c r="K516" i="32"/>
  <c r="M516" i="32"/>
  <c r="N516" i="32"/>
  <c r="M515" i="32"/>
  <c r="N515" i="32"/>
  <c r="J507" i="32"/>
  <c r="I524" i="32" s="1"/>
  <c r="K507" i="32"/>
  <c r="J524" i="32" s="1"/>
  <c r="L507" i="32"/>
  <c r="K524" i="32" s="1"/>
  <c r="M494" i="32"/>
  <c r="M495" i="32"/>
  <c r="M498" i="32"/>
  <c r="M499" i="32"/>
  <c r="M500" i="32"/>
  <c r="M502" i="32"/>
  <c r="M503" i="32"/>
  <c r="M505" i="32"/>
  <c r="M506" i="32"/>
  <c r="J492" i="32"/>
  <c r="I523" i="32" s="1"/>
  <c r="M447" i="32"/>
  <c r="M451" i="32"/>
  <c r="M452" i="32"/>
  <c r="M455" i="32"/>
  <c r="M458" i="32"/>
  <c r="M467" i="32"/>
  <c r="M486" i="32"/>
  <c r="M442" i="32"/>
  <c r="J440" i="32"/>
  <c r="J445" i="32" s="1"/>
  <c r="I522" i="32" s="1"/>
  <c r="K440" i="32"/>
  <c r="L440" i="32"/>
  <c r="L445" i="32" s="1"/>
  <c r="K522" i="32" s="1"/>
  <c r="M355" i="32"/>
  <c r="M356" i="32"/>
  <c r="M357" i="32"/>
  <c r="M358" i="32"/>
  <c r="M359" i="32"/>
  <c r="M360" i="32"/>
  <c r="M361" i="32"/>
  <c r="M362" i="32"/>
  <c r="M364" i="32"/>
  <c r="M365" i="32"/>
  <c r="M366" i="32"/>
  <c r="M367" i="32"/>
  <c r="M368" i="32"/>
  <c r="M369" i="32"/>
  <c r="M370" i="32"/>
  <c r="M371" i="32"/>
  <c r="M373" i="32"/>
  <c r="M374" i="32"/>
  <c r="M376" i="32"/>
  <c r="M377" i="32"/>
  <c r="M378" i="32"/>
  <c r="M379" i="32"/>
  <c r="M380" i="32"/>
  <c r="M381" i="32"/>
  <c r="M382" i="32"/>
  <c r="M383" i="32"/>
  <c r="M384" i="32"/>
  <c r="M385" i="32"/>
  <c r="M386" i="32"/>
  <c r="M387" i="32"/>
  <c r="M388" i="32"/>
  <c r="M389" i="32"/>
  <c r="M390" i="32"/>
  <c r="M391" i="32"/>
  <c r="M392" i="32"/>
  <c r="M393" i="32"/>
  <c r="M394" i="32"/>
  <c r="M395" i="32"/>
  <c r="M396" i="32"/>
  <c r="M397" i="32"/>
  <c r="M398" i="32"/>
  <c r="M399" i="32"/>
  <c r="M400" i="32"/>
  <c r="M401" i="32"/>
  <c r="M402" i="32"/>
  <c r="M403" i="32"/>
  <c r="M404" i="32"/>
  <c r="M405" i="32"/>
  <c r="M406" i="32"/>
  <c r="M407" i="32"/>
  <c r="M408" i="32"/>
  <c r="M409" i="32"/>
  <c r="M410" i="32"/>
  <c r="M411" i="32"/>
  <c r="M412" i="32"/>
  <c r="M413" i="32"/>
  <c r="M414" i="32"/>
  <c r="M415" i="32"/>
  <c r="M416" i="32"/>
  <c r="M417" i="32"/>
  <c r="M418" i="32"/>
  <c r="M419" i="32"/>
  <c r="M420" i="32"/>
  <c r="M421" i="32"/>
  <c r="M422" i="32"/>
  <c r="M423" i="32"/>
  <c r="M424" i="32"/>
  <c r="M425" i="32"/>
  <c r="M426" i="32"/>
  <c r="M427" i="32"/>
  <c r="M428" i="32"/>
  <c r="M429" i="32"/>
  <c r="M437" i="32"/>
  <c r="M438" i="32"/>
  <c r="M439" i="32"/>
  <c r="M430" i="32"/>
  <c r="M431" i="32"/>
  <c r="M432" i="32"/>
  <c r="M433" i="32"/>
  <c r="M434" i="32"/>
  <c r="M435" i="32"/>
  <c r="M436" i="32"/>
  <c r="J353" i="32"/>
  <c r="I521" i="32" s="1"/>
  <c r="K353" i="32"/>
  <c r="J521" i="32" s="1"/>
  <c r="L353" i="32"/>
  <c r="K521" i="32" s="1"/>
  <c r="M342" i="32"/>
  <c r="M344" i="32"/>
  <c r="M345" i="32"/>
  <c r="M347" i="32"/>
  <c r="L340" i="32"/>
  <c r="J336" i="32"/>
  <c r="K336" i="32"/>
  <c r="M323" i="32"/>
  <c r="M326" i="32"/>
  <c r="M327" i="32"/>
  <c r="M328" i="32"/>
  <c r="M329" i="32"/>
  <c r="M330" i="32"/>
  <c r="M331" i="32"/>
  <c r="M332" i="32"/>
  <c r="M333" i="32"/>
  <c r="M334" i="32"/>
  <c r="M335" i="32"/>
  <c r="J321" i="32"/>
  <c r="I519" i="32" s="1"/>
  <c r="K321" i="32"/>
  <c r="J519" i="32" s="1"/>
  <c r="L321" i="32"/>
  <c r="K519" i="32" s="1"/>
  <c r="M279" i="32"/>
  <c r="M280" i="32"/>
  <c r="M281" i="32"/>
  <c r="M282" i="32"/>
  <c r="M284" i="32"/>
  <c r="M285" i="32"/>
  <c r="M286" i="32"/>
  <c r="M287" i="32"/>
  <c r="M288" i="32"/>
  <c r="M289" i="32"/>
  <c r="M290" i="32"/>
  <c r="M291" i="32"/>
  <c r="M293" i="32"/>
  <c r="M294" i="32"/>
  <c r="M295" i="32"/>
  <c r="M296" i="32"/>
  <c r="M297" i="32"/>
  <c r="M298" i="32"/>
  <c r="M299" i="32"/>
  <c r="M300" i="32"/>
  <c r="M301" i="32"/>
  <c r="M302" i="32"/>
  <c r="M303" i="32"/>
  <c r="M304" i="32"/>
  <c r="M305" i="32"/>
  <c r="M306" i="32"/>
  <c r="M307" i="32"/>
  <c r="M308" i="32"/>
  <c r="M309" i="32"/>
  <c r="M310" i="32"/>
  <c r="M311" i="32"/>
  <c r="M312" i="32"/>
  <c r="M313" i="32"/>
  <c r="M314" i="32"/>
  <c r="M315" i="32"/>
  <c r="M316" i="32"/>
  <c r="M317" i="32"/>
  <c r="M318" i="32"/>
  <c r="M319" i="32"/>
  <c r="M320" i="32"/>
  <c r="J275" i="32"/>
  <c r="K275" i="32"/>
  <c r="L275" i="32"/>
  <c r="M247" i="32"/>
  <c r="M248" i="32"/>
  <c r="M249" i="32"/>
  <c r="M250" i="32"/>
  <c r="M251" i="32"/>
  <c r="M252" i="32"/>
  <c r="M254" i="32"/>
  <c r="M256" i="32"/>
  <c r="M257" i="32"/>
  <c r="M258" i="32"/>
  <c r="M259" i="32"/>
  <c r="M260" i="32"/>
  <c r="M261" i="32"/>
  <c r="M262" i="32"/>
  <c r="M263" i="32"/>
  <c r="M264" i="32"/>
  <c r="M265" i="32"/>
  <c r="M266" i="32"/>
  <c r="M267" i="32"/>
  <c r="M268" i="32"/>
  <c r="M269" i="32"/>
  <c r="M270" i="32"/>
  <c r="M271" i="32"/>
  <c r="M272" i="32"/>
  <c r="M273" i="32"/>
  <c r="M274" i="32"/>
  <c r="M235" i="32"/>
  <c r="M237" i="32"/>
  <c r="M243" i="32"/>
  <c r="J230" i="32"/>
  <c r="M177" i="32"/>
  <c r="M179" i="32"/>
  <c r="M180" i="32"/>
  <c r="M181" i="32"/>
  <c r="M182" i="32"/>
  <c r="M183" i="32"/>
  <c r="M184" i="32"/>
  <c r="M185" i="32"/>
  <c r="M186" i="32"/>
  <c r="M187" i="32"/>
  <c r="M188" i="32"/>
  <c r="M189" i="32"/>
  <c r="M191" i="32"/>
  <c r="M192" i="32"/>
  <c r="M193" i="32"/>
  <c r="M194" i="32"/>
  <c r="M195" i="32"/>
  <c r="M196" i="32"/>
  <c r="M197" i="32"/>
  <c r="M199" i="32"/>
  <c r="M204" i="32"/>
  <c r="M205" i="32"/>
  <c r="M206" i="32"/>
  <c r="M207" i="32"/>
  <c r="M208" i="32"/>
  <c r="M209" i="32"/>
  <c r="M210" i="32"/>
  <c r="M211" i="32"/>
  <c r="M212" i="32"/>
  <c r="M213" i="32"/>
  <c r="M214" i="32"/>
  <c r="M215" i="32"/>
  <c r="M216" i="32"/>
  <c r="M217" i="32"/>
  <c r="M218" i="32"/>
  <c r="M219" i="32"/>
  <c r="M220" i="32"/>
  <c r="M221" i="32"/>
  <c r="M222" i="32"/>
  <c r="M224" i="32"/>
  <c r="M225" i="32"/>
  <c r="M226" i="32"/>
  <c r="M227" i="32"/>
  <c r="M228" i="32"/>
  <c r="M229" i="32"/>
  <c r="L174" i="32"/>
  <c r="M171" i="32"/>
  <c r="J169" i="32"/>
  <c r="L169" i="32"/>
  <c r="M150" i="32"/>
  <c r="M151" i="32"/>
  <c r="M152" i="32"/>
  <c r="M153" i="32"/>
  <c r="M154" i="32"/>
  <c r="M156" i="32"/>
  <c r="M158" i="32"/>
  <c r="M159" i="32"/>
  <c r="M160" i="32"/>
  <c r="M161" i="32"/>
  <c r="M162" i="32"/>
  <c r="M163" i="32"/>
  <c r="M164" i="32"/>
  <c r="M165" i="32"/>
  <c r="M166" i="32"/>
  <c r="M167" i="32"/>
  <c r="J148" i="32"/>
  <c r="K148" i="32"/>
  <c r="J516" i="32" s="1"/>
  <c r="M105" i="32"/>
  <c r="M108" i="32"/>
  <c r="M109" i="32"/>
  <c r="M110" i="32"/>
  <c r="M111" i="32"/>
  <c r="M113" i="32"/>
  <c r="M114" i="32"/>
  <c r="M115" i="32"/>
  <c r="M116" i="32"/>
  <c r="M117" i="32"/>
  <c r="M120" i="32"/>
  <c r="M121" i="32"/>
  <c r="M122" i="32"/>
  <c r="M123" i="32"/>
  <c r="M124" i="32"/>
  <c r="M125" i="32"/>
  <c r="M126" i="32"/>
  <c r="M128" i="32"/>
  <c r="M129" i="32"/>
  <c r="M130" i="32"/>
  <c r="M138" i="32"/>
  <c r="M144" i="32"/>
  <c r="M145" i="32"/>
  <c r="M146" i="32"/>
  <c r="M147" i="32"/>
  <c r="J102" i="32"/>
  <c r="L102" i="32"/>
  <c r="M98" i="32"/>
  <c r="J97" i="32"/>
  <c r="L97" i="32"/>
  <c r="M63" i="32"/>
  <c r="M64" i="32"/>
  <c r="M66" i="32"/>
  <c r="M67" i="32"/>
  <c r="M68" i="32"/>
  <c r="M69" i="32"/>
  <c r="M70" i="32"/>
  <c r="M71" i="32"/>
  <c r="M73" i="32"/>
  <c r="M74" i="32"/>
  <c r="M75" i="32"/>
  <c r="M76" i="32"/>
  <c r="M77" i="32"/>
  <c r="M78" i="32"/>
  <c r="M79" i="32"/>
  <c r="M80" i="32"/>
  <c r="M84" i="32"/>
  <c r="M11" i="32"/>
  <c r="M12" i="32"/>
  <c r="M13" i="32"/>
  <c r="M14" i="32"/>
  <c r="M16" i="32"/>
  <c r="M17" i="32"/>
  <c r="M18" i="32"/>
  <c r="M19" i="32"/>
  <c r="M20" i="32"/>
  <c r="M21" i="32"/>
  <c r="M22" i="32"/>
  <c r="M25" i="32"/>
  <c r="M26" i="32"/>
  <c r="M27" i="32"/>
  <c r="M28" i="32"/>
  <c r="M29" i="32"/>
  <c r="M30" i="32"/>
  <c r="M31" i="32"/>
  <c r="M32" i="32"/>
  <c r="M34" i="32"/>
  <c r="M35" i="32"/>
  <c r="M36" i="32"/>
  <c r="M37" i="32"/>
  <c r="M38" i="32"/>
  <c r="M39" i="32"/>
  <c r="M41" i="32"/>
  <c r="M42" i="32"/>
  <c r="M46" i="32"/>
  <c r="M43" i="32"/>
  <c r="M44" i="32"/>
  <c r="M45" i="32"/>
  <c r="M47" i="32"/>
  <c r="M48" i="32"/>
  <c r="M50" i="32"/>
  <c r="M51" i="32"/>
  <c r="M52" i="32"/>
  <c r="M53" i="32"/>
  <c r="M55" i="32"/>
  <c r="M56" i="32"/>
  <c r="M57" i="32"/>
  <c r="M58" i="32"/>
  <c r="M59" i="32"/>
  <c r="M440" i="32" l="1"/>
  <c r="M321" i="32"/>
  <c r="M353" i="32"/>
  <c r="L521" i="32" s="1"/>
  <c r="M148" i="32"/>
  <c r="M336" i="32"/>
  <c r="M507" i="32"/>
  <c r="L524" i="32" s="1"/>
  <c r="M169" i="32"/>
  <c r="I516" i="32"/>
  <c r="K520" i="32"/>
  <c r="M275" i="32"/>
  <c r="L519" i="32" l="1"/>
  <c r="L516" i="32"/>
  <c r="M104" i="28" l="1"/>
  <c r="K160" i="28"/>
  <c r="L160" i="28"/>
  <c r="M153" i="28"/>
  <c r="M155" i="28"/>
  <c r="M160" i="28" s="1"/>
  <c r="M156" i="28"/>
  <c r="M157" i="28"/>
  <c r="M158" i="28"/>
  <c r="M159" i="28"/>
  <c r="K149" i="28"/>
  <c r="M149" i="28" s="1"/>
  <c r="L149" i="28"/>
  <c r="M144" i="28"/>
  <c r="M145" i="28"/>
  <c r="M146" i="28"/>
  <c r="M148" i="28"/>
  <c r="M137" i="28"/>
  <c r="M140" i="28" s="1"/>
  <c r="M119" i="28"/>
  <c r="M120" i="28"/>
  <c r="M121" i="28"/>
  <c r="M122" i="28"/>
  <c r="M123" i="28"/>
  <c r="M124" i="28"/>
  <c r="M125" i="28"/>
  <c r="M126" i="28"/>
  <c r="M127" i="28"/>
  <c r="M128" i="28"/>
  <c r="M129" i="28"/>
  <c r="M130" i="28"/>
  <c r="M131" i="28"/>
  <c r="M132" i="28"/>
  <c r="M133" i="28"/>
  <c r="M134" i="28"/>
  <c r="M135" i="28"/>
  <c r="M106" i="28"/>
  <c r="M107" i="28"/>
  <c r="M108" i="28"/>
  <c r="M109" i="28"/>
  <c r="M110" i="28"/>
  <c r="M111" i="28"/>
  <c r="M112" i="28"/>
  <c r="M113" i="28"/>
  <c r="M114" i="28"/>
  <c r="M115" i="28"/>
  <c r="M116" i="28"/>
  <c r="M117" i="28"/>
  <c r="M83" i="28"/>
  <c r="M84" i="28"/>
  <c r="M85" i="28"/>
  <c r="M86" i="28"/>
  <c r="M87" i="28"/>
  <c r="M88" i="28"/>
  <c r="M89" i="28"/>
  <c r="M90" i="28"/>
  <c r="M91" i="28"/>
  <c r="M92" i="28"/>
  <c r="M93" i="28"/>
  <c r="M94" i="28"/>
  <c r="M95" i="28"/>
  <c r="M96" i="28"/>
  <c r="M97" i="28"/>
  <c r="M98" i="28"/>
  <c r="M99" i="28"/>
  <c r="M100" i="28"/>
  <c r="M101" i="28"/>
  <c r="M102" i="28"/>
  <c r="M103" i="28"/>
  <c r="M72" i="28"/>
  <c r="M73" i="28"/>
  <c r="M74" i="28"/>
  <c r="M75" i="28"/>
  <c r="M76" i="28"/>
  <c r="M77" i="28"/>
  <c r="M78" i="28"/>
  <c r="M79" i="28"/>
  <c r="M80" i="28"/>
  <c r="M81" i="28"/>
  <c r="M153" i="31" l="1"/>
  <c r="M262" i="31"/>
  <c r="N262" i="31"/>
  <c r="M261" i="31"/>
  <c r="N261" i="31"/>
  <c r="M260" i="31"/>
  <c r="N260" i="31"/>
  <c r="M259" i="31"/>
  <c r="N259" i="31"/>
  <c r="M258" i="31"/>
  <c r="N258" i="31"/>
  <c r="M257" i="31"/>
  <c r="N257" i="31"/>
  <c r="M256" i="31"/>
  <c r="N256" i="31"/>
  <c r="L491" i="32"/>
  <c r="M491" i="32" s="1"/>
  <c r="K487" i="32"/>
  <c r="M487" i="32" s="1"/>
  <c r="K485" i="32"/>
  <c r="M485" i="32" s="1"/>
  <c r="L483" i="32"/>
  <c r="M483" i="32" s="1"/>
  <c r="K478" i="32"/>
  <c r="M478" i="32" s="1"/>
  <c r="K477" i="32"/>
  <c r="M477" i="32" s="1"/>
  <c r="K476" i="32"/>
  <c r="M476" i="32" s="1"/>
  <c r="K475" i="32"/>
  <c r="M475" i="32" s="1"/>
  <c r="K474" i="32"/>
  <c r="M474" i="32" s="1"/>
  <c r="K471" i="32"/>
  <c r="M471" i="32" s="1"/>
  <c r="L466" i="32"/>
  <c r="K461" i="32"/>
  <c r="M461" i="32" s="1"/>
  <c r="K454" i="32"/>
  <c r="K443" i="32"/>
  <c r="K339" i="32"/>
  <c r="K340" i="32" s="1"/>
  <c r="J520" i="32" s="1"/>
  <c r="J339" i="32"/>
  <c r="J340" i="32" s="1"/>
  <c r="I520" i="32" s="1"/>
  <c r="M338" i="32"/>
  <c r="M339" i="32" s="1"/>
  <c r="M340" i="32" s="1"/>
  <c r="L520" i="32" s="1"/>
  <c r="K242" i="32"/>
  <c r="M242" i="32" s="1"/>
  <c r="K241" i="32"/>
  <c r="M241" i="32" s="1"/>
  <c r="K240" i="32"/>
  <c r="M240" i="32" s="1"/>
  <c r="K239" i="32"/>
  <c r="M239" i="32" s="1"/>
  <c r="K238" i="32"/>
  <c r="M238" i="32" s="1"/>
  <c r="K236" i="32"/>
  <c r="M236" i="32" s="1"/>
  <c r="L234" i="32"/>
  <c r="K234" i="32"/>
  <c r="J234" i="32"/>
  <c r="K233" i="32"/>
  <c r="M233" i="32" s="1"/>
  <c r="K232" i="32"/>
  <c r="L203" i="32"/>
  <c r="M203" i="32" s="1"/>
  <c r="L202" i="32"/>
  <c r="K201" i="32"/>
  <c r="M201" i="32" s="1"/>
  <c r="K198" i="32"/>
  <c r="K173" i="32"/>
  <c r="J172" i="32"/>
  <c r="K101" i="32"/>
  <c r="M101" i="32" s="1"/>
  <c r="K100" i="32"/>
  <c r="M100" i="32" s="1"/>
  <c r="K99" i="32"/>
  <c r="K96" i="32"/>
  <c r="M96" i="32" s="1"/>
  <c r="K95" i="32"/>
  <c r="M95" i="32" s="1"/>
  <c r="K94" i="32"/>
  <c r="M94" i="32" s="1"/>
  <c r="K93" i="32"/>
  <c r="M93" i="32" s="1"/>
  <c r="K92" i="32"/>
  <c r="M92" i="32" s="1"/>
  <c r="K91" i="32"/>
  <c r="M91" i="32" s="1"/>
  <c r="K90" i="32"/>
  <c r="M90" i="32" s="1"/>
  <c r="K89" i="32"/>
  <c r="M89" i="32" s="1"/>
  <c r="K88" i="32"/>
  <c r="M88" i="32" s="1"/>
  <c r="K87" i="32"/>
  <c r="M87" i="32" s="1"/>
  <c r="K86" i="32"/>
  <c r="M86" i="32" s="1"/>
  <c r="K85" i="32"/>
  <c r="M85" i="32" s="1"/>
  <c r="K82" i="32"/>
  <c r="M82" i="32" s="1"/>
  <c r="K81" i="32"/>
  <c r="L60" i="32"/>
  <c r="L103" i="32" s="1"/>
  <c r="K60" i="32"/>
  <c r="J60" i="32"/>
  <c r="L244" i="31"/>
  <c r="K262" i="31" s="1"/>
  <c r="K244" i="31"/>
  <c r="J262" i="31" s="1"/>
  <c r="J244" i="31"/>
  <c r="I262" i="31" s="1"/>
  <c r="M243" i="31"/>
  <c r="M242" i="31"/>
  <c r="M241" i="31"/>
  <c r="M240" i="31"/>
  <c r="M239" i="31"/>
  <c r="M238" i="31"/>
  <c r="M236" i="31"/>
  <c r="M235" i="31"/>
  <c r="M234" i="31"/>
  <c r="M233" i="31"/>
  <c r="K231" i="31"/>
  <c r="J261" i="31" s="1"/>
  <c r="J231" i="31"/>
  <c r="I261" i="31" s="1"/>
  <c r="M230" i="31"/>
  <c r="L229" i="31"/>
  <c r="L231" i="31" s="1"/>
  <c r="K261" i="31" s="1"/>
  <c r="M227" i="31"/>
  <c r="M225" i="31"/>
  <c r="L222" i="31"/>
  <c r="K260" i="31" s="1"/>
  <c r="K222" i="31"/>
  <c r="J260" i="31" s="1"/>
  <c r="J222" i="31"/>
  <c r="I260" i="31" s="1"/>
  <c r="M221" i="31"/>
  <c r="M220" i="31"/>
  <c r="M219" i="31"/>
  <c r="M217" i="31"/>
  <c r="M216" i="31"/>
  <c r="M215" i="31"/>
  <c r="M214" i="31"/>
  <c r="M213" i="31"/>
  <c r="M212" i="31"/>
  <c r="M211" i="31"/>
  <c r="M210" i="31"/>
  <c r="M209" i="31"/>
  <c r="M208" i="31"/>
  <c r="M207" i="31"/>
  <c r="M206" i="31"/>
  <c r="M205" i="31"/>
  <c r="M204" i="31"/>
  <c r="M203" i="31"/>
  <c r="M202" i="31"/>
  <c r="M201" i="31"/>
  <c r="M200" i="31"/>
  <c r="M198" i="31"/>
  <c r="M197" i="31"/>
  <c r="M196" i="31"/>
  <c r="M195" i="31"/>
  <c r="M194" i="31"/>
  <c r="M193" i="31"/>
  <c r="M192" i="31"/>
  <c r="M190" i="31"/>
  <c r="M188" i="31"/>
  <c r="L185" i="31"/>
  <c r="K259" i="31" s="1"/>
  <c r="K185" i="31"/>
  <c r="J259" i="31" s="1"/>
  <c r="J185" i="31"/>
  <c r="I259" i="31" s="1"/>
  <c r="M159" i="31"/>
  <c r="M150" i="31"/>
  <c r="L147" i="31"/>
  <c r="K147" i="31"/>
  <c r="J147" i="31"/>
  <c r="M144" i="31"/>
  <c r="M143" i="31"/>
  <c r="M142" i="31"/>
  <c r="M139" i="31"/>
  <c r="M138" i="31"/>
  <c r="M137" i="31"/>
  <c r="M135" i="31"/>
  <c r="M133" i="31"/>
  <c r="M132" i="31"/>
  <c r="M130" i="31"/>
  <c r="L129" i="31"/>
  <c r="K129" i="31"/>
  <c r="K148" i="31" s="1"/>
  <c r="J258" i="31" s="1"/>
  <c r="J129" i="31"/>
  <c r="M127" i="31"/>
  <c r="M125" i="31"/>
  <c r="M122" i="31"/>
  <c r="M120" i="31"/>
  <c r="M113" i="31"/>
  <c r="M111" i="31"/>
  <c r="M109" i="31"/>
  <c r="L107" i="31"/>
  <c r="K257" i="31" s="1"/>
  <c r="K107" i="31"/>
  <c r="J257" i="31" s="1"/>
  <c r="J107" i="31"/>
  <c r="I257" i="31" s="1"/>
  <c r="M106" i="31"/>
  <c r="M105" i="31"/>
  <c r="M104" i="31"/>
  <c r="M103" i="31"/>
  <c r="M102" i="31"/>
  <c r="M100" i="31"/>
  <c r="M99" i="31"/>
  <c r="M98" i="31"/>
  <c r="M97" i="31"/>
  <c r="M95" i="31"/>
  <c r="M94" i="31"/>
  <c r="M93" i="31"/>
  <c r="M92" i="31"/>
  <c r="M91" i="31"/>
  <c r="M90" i="31"/>
  <c r="M89" i="31"/>
  <c r="M86" i="31"/>
  <c r="J84" i="31"/>
  <c r="I256" i="31" s="1"/>
  <c r="M83" i="31"/>
  <c r="M82" i="31"/>
  <c r="M81" i="31"/>
  <c r="M80" i="31"/>
  <c r="M79" i="31"/>
  <c r="M78" i="31"/>
  <c r="K77" i="31"/>
  <c r="M76" i="31"/>
  <c r="M75" i="31"/>
  <c r="M74" i="31"/>
  <c r="M73" i="31"/>
  <c r="M72" i="31"/>
  <c r="M71" i="31"/>
  <c r="M70" i="31"/>
  <c r="M69" i="31"/>
  <c r="M68" i="31"/>
  <c r="M67" i="31"/>
  <c r="L66" i="31"/>
  <c r="L84" i="31" s="1"/>
  <c r="K256" i="31" s="1"/>
  <c r="K66" i="31"/>
  <c r="M64" i="31"/>
  <c r="P62" i="31"/>
  <c r="K60" i="31"/>
  <c r="K61" i="31" s="1"/>
  <c r="O58" i="31"/>
  <c r="O62" i="31" s="1"/>
  <c r="N255" i="31" s="1"/>
  <c r="N264" i="31" s="1"/>
  <c r="N58" i="31"/>
  <c r="N62" i="31" s="1"/>
  <c r="M255" i="31" s="1"/>
  <c r="M264" i="31" s="1"/>
  <c r="J58" i="31"/>
  <c r="J62" i="31" s="1"/>
  <c r="I255" i="31" s="1"/>
  <c r="M56" i="31"/>
  <c r="M55" i="31"/>
  <c r="M54" i="31"/>
  <c r="K53" i="31"/>
  <c r="M52" i="31"/>
  <c r="M51" i="31"/>
  <c r="M50" i="31"/>
  <c r="M49" i="31"/>
  <c r="L48" i="31"/>
  <c r="K48" i="31"/>
  <c r="M47" i="31"/>
  <c r="M46" i="31"/>
  <c r="M45" i="31"/>
  <c r="M44" i="31"/>
  <c r="L43" i="31"/>
  <c r="K43" i="31"/>
  <c r="M41" i="31"/>
  <c r="M40" i="31"/>
  <c r="M38" i="31"/>
  <c r="M37" i="31"/>
  <c r="M36" i="31"/>
  <c r="M32" i="31"/>
  <c r="M31" i="31"/>
  <c r="M30" i="31"/>
  <c r="L29" i="31"/>
  <c r="K29" i="31"/>
  <c r="M28" i="31"/>
  <c r="M27" i="31"/>
  <c r="M26" i="31"/>
  <c r="M25" i="31"/>
  <c r="M24" i="31"/>
  <c r="M23" i="31"/>
  <c r="M22" i="31"/>
  <c r="M21" i="31"/>
  <c r="M20" i="31"/>
  <c r="L19" i="31"/>
  <c r="K19" i="31"/>
  <c r="M19" i="31" s="1"/>
  <c r="M17" i="31"/>
  <c r="M16" i="31"/>
  <c r="M15" i="31"/>
  <c r="M14" i="31"/>
  <c r="L13" i="31"/>
  <c r="K13" i="31"/>
  <c r="M10" i="31"/>
  <c r="K492" i="32" l="1"/>
  <c r="J523" i="32" s="1"/>
  <c r="M454" i="32"/>
  <c r="K515" i="32"/>
  <c r="L492" i="32"/>
  <c r="K523" i="32" s="1"/>
  <c r="M466" i="32"/>
  <c r="K444" i="32"/>
  <c r="M443" i="32"/>
  <c r="K174" i="32"/>
  <c r="K175" i="32" s="1"/>
  <c r="M173" i="32"/>
  <c r="M198" i="32"/>
  <c r="K230" i="32"/>
  <c r="L244" i="32"/>
  <c r="L276" i="32" s="1"/>
  <c r="L277" i="32" s="1"/>
  <c r="M60" i="32"/>
  <c r="K102" i="32"/>
  <c r="M102" i="32" s="1"/>
  <c r="M99" i="32"/>
  <c r="M202" i="32"/>
  <c r="L230" i="32"/>
  <c r="M81" i="32"/>
  <c r="K97" i="32"/>
  <c r="M97" i="32" s="1"/>
  <c r="K244" i="32"/>
  <c r="K276" i="32" s="1"/>
  <c r="M232" i="32"/>
  <c r="J174" i="32"/>
  <c r="M174" i="32" s="1"/>
  <c r="M172" i="32"/>
  <c r="J244" i="32"/>
  <c r="M234" i="32"/>
  <c r="J103" i="32"/>
  <c r="M185" i="31"/>
  <c r="L259" i="31" s="1"/>
  <c r="M13" i="31"/>
  <c r="M48" i="31"/>
  <c r="L175" i="32"/>
  <c r="L508" i="32" s="1"/>
  <c r="K777" i="25" s="1"/>
  <c r="J276" i="32"/>
  <c r="J277" i="32" s="1"/>
  <c r="L58" i="31"/>
  <c r="L62" i="31" s="1"/>
  <c r="K255" i="31" s="1"/>
  <c r="K264" i="31" s="1"/>
  <c r="J148" i="31"/>
  <c r="M229" i="31"/>
  <c r="M43" i="31"/>
  <c r="M60" i="31"/>
  <c r="M61" i="31" s="1"/>
  <c r="M244" i="31"/>
  <c r="L262" i="31" s="1"/>
  <c r="M107" i="31"/>
  <c r="L257" i="31" s="1"/>
  <c r="M129" i="31"/>
  <c r="K58" i="31"/>
  <c r="K62" i="31" s="1"/>
  <c r="J255" i="31" s="1"/>
  <c r="M66" i="31"/>
  <c r="L148" i="31"/>
  <c r="K258" i="31" s="1"/>
  <c r="M222" i="31"/>
  <c r="L260" i="31" s="1"/>
  <c r="M77" i="31"/>
  <c r="M147" i="31"/>
  <c r="M53" i="31"/>
  <c r="M29" i="31"/>
  <c r="K84" i="31"/>
  <c r="J256" i="31" s="1"/>
  <c r="M231" i="31"/>
  <c r="L261" i="31" s="1"/>
  <c r="O161" i="28"/>
  <c r="P161" i="28"/>
  <c r="N160" i="28"/>
  <c r="N161" i="28" s="1"/>
  <c r="M216" i="25"/>
  <c r="M217" i="25"/>
  <c r="M218" i="25"/>
  <c r="M215" i="25"/>
  <c r="M328" i="25"/>
  <c r="M294" i="25"/>
  <c r="K136" i="25"/>
  <c r="L136" i="25"/>
  <c r="M132" i="25"/>
  <c r="M135" i="25"/>
  <c r="J219" i="25"/>
  <c r="K219" i="25"/>
  <c r="L219" i="25"/>
  <c r="M214" i="25"/>
  <c r="O56" i="28"/>
  <c r="J56" i="28"/>
  <c r="K56" i="28"/>
  <c r="L56" i="28"/>
  <c r="M33" i="28"/>
  <c r="M35" i="28"/>
  <c r="M37" i="28"/>
  <c r="M38" i="28"/>
  <c r="M39" i="28"/>
  <c r="M41" i="28"/>
  <c r="M42" i="28"/>
  <c r="M43" i="28"/>
  <c r="M44" i="28"/>
  <c r="M45" i="28"/>
  <c r="M46" i="28"/>
  <c r="M47" i="28"/>
  <c r="M48" i="28"/>
  <c r="M50" i="28"/>
  <c r="M51" i="28"/>
  <c r="M52" i="28"/>
  <c r="M54" i="28"/>
  <c r="M55" i="28"/>
  <c r="O31" i="28"/>
  <c r="N31" i="28"/>
  <c r="N57" i="28" s="1"/>
  <c r="M180" i="28" s="1"/>
  <c r="J31" i="28"/>
  <c r="K31" i="28"/>
  <c r="L31" i="28"/>
  <c r="M12" i="28"/>
  <c r="M13" i="28"/>
  <c r="M14" i="28"/>
  <c r="M16" i="28"/>
  <c r="M17" i="28"/>
  <c r="M18" i="28"/>
  <c r="M19" i="28"/>
  <c r="M20" i="28"/>
  <c r="M22" i="28"/>
  <c r="M23" i="28"/>
  <c r="M24" i="28"/>
  <c r="M25" i="28"/>
  <c r="M26" i="28"/>
  <c r="M27" i="28"/>
  <c r="M28" i="28"/>
  <c r="M29" i="28"/>
  <c r="M30" i="28"/>
  <c r="J161" i="28"/>
  <c r="M70" i="28"/>
  <c r="M69" i="28"/>
  <c r="M66" i="28"/>
  <c r="M65" i="28"/>
  <c r="M62" i="28"/>
  <c r="P57" i="28"/>
  <c r="P162" i="28" s="1"/>
  <c r="M181" i="28" l="1"/>
  <c r="M183" i="28" s="1"/>
  <c r="M782" i="25"/>
  <c r="M785" i="25" s="1"/>
  <c r="N181" i="28"/>
  <c r="N782" i="25"/>
  <c r="N785" i="25" s="1"/>
  <c r="M230" i="32"/>
  <c r="K277" i="32"/>
  <c r="J518" i="32" s="1"/>
  <c r="I181" i="28"/>
  <c r="I782" i="25"/>
  <c r="I783" i="25" s="1"/>
  <c r="M136" i="25"/>
  <c r="I518" i="32"/>
  <c r="M444" i="32"/>
  <c r="M445" i="32" s="1"/>
  <c r="L522" i="32" s="1"/>
  <c r="K445" i="32"/>
  <c r="K518" i="32"/>
  <c r="I515" i="32"/>
  <c r="J517" i="32"/>
  <c r="K517" i="32"/>
  <c r="M492" i="32"/>
  <c r="J175" i="32"/>
  <c r="J508" i="32" s="1"/>
  <c r="I777" i="25" s="1"/>
  <c r="M244" i="32"/>
  <c r="M276" i="32" s="1"/>
  <c r="J264" i="31"/>
  <c r="J245" i="31"/>
  <c r="I258" i="31"/>
  <c r="I264" i="31" s="1"/>
  <c r="K245" i="31"/>
  <c r="J779" i="25" s="1"/>
  <c r="L245" i="31"/>
  <c r="K779" i="25" s="1"/>
  <c r="M148" i="31"/>
  <c r="L258" i="31" s="1"/>
  <c r="M175" i="32"/>
  <c r="K103" i="32"/>
  <c r="M103" i="32"/>
  <c r="M84" i="31"/>
  <c r="L256" i="31" s="1"/>
  <c r="M58" i="31"/>
  <c r="M62" i="31" s="1"/>
  <c r="N162" i="28"/>
  <c r="L161" i="28"/>
  <c r="K161" i="28"/>
  <c r="J782" i="25" s="1"/>
  <c r="M56" i="28"/>
  <c r="M219" i="25"/>
  <c r="M31" i="28"/>
  <c r="O57" i="28"/>
  <c r="L57" i="28"/>
  <c r="K180" i="28" s="1"/>
  <c r="J57" i="28"/>
  <c r="I180" i="28" s="1"/>
  <c r="I183" i="28" s="1"/>
  <c r="K57" i="28"/>
  <c r="K508" i="32" l="1"/>
  <c r="J777" i="25" s="1"/>
  <c r="J180" i="28"/>
  <c r="J781" i="25"/>
  <c r="J783" i="25" s="1"/>
  <c r="K181" i="28"/>
  <c r="K183" i="28" s="1"/>
  <c r="K782" i="25"/>
  <c r="K783" i="25" s="1"/>
  <c r="K526" i="32"/>
  <c r="L523" i="32"/>
  <c r="J522" i="32"/>
  <c r="J515" i="32"/>
  <c r="L517" i="32"/>
  <c r="L515" i="32"/>
  <c r="I517" i="32"/>
  <c r="I526" i="32" s="1"/>
  <c r="M277" i="32"/>
  <c r="M508" i="32" s="1"/>
  <c r="L777" i="25" s="1"/>
  <c r="M57" i="28"/>
  <c r="M245" i="31"/>
  <c r="L255" i="31"/>
  <c r="L264" i="31" s="1"/>
  <c r="K162" i="28"/>
  <c r="J181" i="28"/>
  <c r="J183" i="28" s="1"/>
  <c r="O162" i="28"/>
  <c r="N180" i="28"/>
  <c r="N183" i="28" s="1"/>
  <c r="L162" i="28"/>
  <c r="J162" i="28"/>
  <c r="M161" i="28"/>
  <c r="L782" i="25" s="1"/>
  <c r="L779" i="25" l="1"/>
  <c r="L180" i="28"/>
  <c r="L781" i="25"/>
  <c r="L783" i="25" s="1"/>
  <c r="J526" i="32"/>
  <c r="L518" i="32"/>
  <c r="L526" i="32" s="1"/>
  <c r="M162" i="28"/>
  <c r="L181" i="28"/>
  <c r="L183" i="28" l="1"/>
  <c r="P723" i="25" l="1"/>
  <c r="P725" i="25" s="1"/>
  <c r="O723" i="25"/>
  <c r="N763" i="25" s="1"/>
  <c r="N722" i="25"/>
  <c r="L722" i="25"/>
  <c r="K722" i="25"/>
  <c r="M721" i="25"/>
  <c r="M720" i="25"/>
  <c r="M719" i="25"/>
  <c r="M718" i="25"/>
  <c r="M717" i="25"/>
  <c r="M716" i="25"/>
  <c r="M715" i="25"/>
  <c r="M714" i="25"/>
  <c r="M713" i="25"/>
  <c r="M712" i="25"/>
  <c r="M711" i="25"/>
  <c r="K708" i="25"/>
  <c r="M708" i="25" s="1"/>
  <c r="M707" i="25"/>
  <c r="M706" i="25"/>
  <c r="M705" i="25"/>
  <c r="M704" i="25"/>
  <c r="L702" i="25"/>
  <c r="K702" i="25"/>
  <c r="M701" i="25"/>
  <c r="M700" i="25"/>
  <c r="M699" i="25"/>
  <c r="M698" i="25"/>
  <c r="M697" i="25"/>
  <c r="M696" i="25"/>
  <c r="M695" i="25"/>
  <c r="M694" i="25"/>
  <c r="M693" i="25"/>
  <c r="K691" i="25"/>
  <c r="M690" i="25"/>
  <c r="M689" i="25"/>
  <c r="M687" i="25"/>
  <c r="M686" i="25"/>
  <c r="N685" i="25"/>
  <c r="L685" i="25"/>
  <c r="M684" i="25"/>
  <c r="M683" i="25"/>
  <c r="M682" i="25"/>
  <c r="M681" i="25"/>
  <c r="M680" i="25"/>
  <c r="M679" i="25"/>
  <c r="M678" i="25"/>
  <c r="M677" i="25"/>
  <c r="M676" i="25"/>
  <c r="M675" i="25"/>
  <c r="M674" i="25"/>
  <c r="M673" i="25"/>
  <c r="M672" i="25"/>
  <c r="M671" i="25"/>
  <c r="M670" i="25"/>
  <c r="M669" i="25"/>
  <c r="M668" i="25"/>
  <c r="M659" i="25"/>
  <c r="N656" i="25"/>
  <c r="M762" i="25" s="1"/>
  <c r="K656" i="25"/>
  <c r="M654" i="25"/>
  <c r="M652" i="25"/>
  <c r="M651" i="25"/>
  <c r="M650" i="25"/>
  <c r="M649" i="25"/>
  <c r="M648" i="25"/>
  <c r="L646" i="25"/>
  <c r="L656" i="25" s="1"/>
  <c r="K646" i="25"/>
  <c r="M645" i="25"/>
  <c r="M644" i="25"/>
  <c r="M643" i="25"/>
  <c r="M642" i="25"/>
  <c r="M641" i="25"/>
  <c r="M640" i="25"/>
  <c r="M639" i="25"/>
  <c r="M638" i="25"/>
  <c r="M637" i="25"/>
  <c r="M636" i="25"/>
  <c r="M635" i="25"/>
  <c r="M634" i="25"/>
  <c r="M633" i="25"/>
  <c r="M632" i="25"/>
  <c r="M631" i="25"/>
  <c r="M630" i="25"/>
  <c r="M629" i="25"/>
  <c r="M628" i="25"/>
  <c r="M624" i="25"/>
  <c r="M623" i="25"/>
  <c r="M622" i="25"/>
  <c r="L619" i="25"/>
  <c r="M617" i="25"/>
  <c r="M616" i="25"/>
  <c r="M613" i="25"/>
  <c r="M612" i="25"/>
  <c r="M611" i="25"/>
  <c r="M610" i="25"/>
  <c r="M609" i="25"/>
  <c r="M608" i="25"/>
  <c r="M607" i="25"/>
  <c r="M606" i="25"/>
  <c r="M605" i="25"/>
  <c r="M604" i="25"/>
  <c r="M601" i="25"/>
  <c r="K599" i="25"/>
  <c r="M599" i="25" s="1"/>
  <c r="K598" i="25"/>
  <c r="M598" i="25" s="1"/>
  <c r="M595" i="25"/>
  <c r="M594" i="25"/>
  <c r="M593" i="25"/>
  <c r="M590" i="25"/>
  <c r="M589" i="25"/>
  <c r="M587" i="25"/>
  <c r="M586" i="25"/>
  <c r="M582" i="25"/>
  <c r="M581" i="25"/>
  <c r="L578" i="25"/>
  <c r="K578" i="25"/>
  <c r="J760" i="25" s="1"/>
  <c r="J578" i="25"/>
  <c r="M577" i="25"/>
  <c r="M578" i="25" s="1"/>
  <c r="L575" i="25"/>
  <c r="K575" i="25"/>
  <c r="J575" i="25"/>
  <c r="M574" i="25"/>
  <c r="M573" i="25"/>
  <c r="M564" i="25"/>
  <c r="M557" i="25"/>
  <c r="M551" i="25"/>
  <c r="M538" i="25"/>
  <c r="M530" i="25"/>
  <c r="M524" i="25"/>
  <c r="M517" i="25"/>
  <c r="M509" i="25"/>
  <c r="O506" i="25"/>
  <c r="N506" i="25"/>
  <c r="M758" i="25" s="1"/>
  <c r="L505" i="25"/>
  <c r="K504" i="25"/>
  <c r="M504" i="25" s="1"/>
  <c r="M501" i="25"/>
  <c r="J497" i="25"/>
  <c r="J505" i="25" s="1"/>
  <c r="K496" i="25"/>
  <c r="M496" i="25" s="1"/>
  <c r="K495" i="25"/>
  <c r="M495" i="25" s="1"/>
  <c r="L493" i="25"/>
  <c r="K493" i="25"/>
  <c r="J493" i="25"/>
  <c r="M492" i="25"/>
  <c r="M490" i="25"/>
  <c r="M488" i="25"/>
  <c r="M485" i="25"/>
  <c r="M475" i="25"/>
  <c r="M473" i="25"/>
  <c r="M472" i="25"/>
  <c r="M471" i="25"/>
  <c r="M470" i="25"/>
  <c r="M463" i="25"/>
  <c r="L461" i="25"/>
  <c r="K461" i="25"/>
  <c r="J461" i="25"/>
  <c r="M460" i="25"/>
  <c r="M455" i="25"/>
  <c r="M454" i="25"/>
  <c r="M453" i="25"/>
  <c r="M452" i="25"/>
  <c r="M451" i="25"/>
  <c r="M450" i="25"/>
  <c r="M449" i="25"/>
  <c r="M448" i="25"/>
  <c r="M446" i="25"/>
  <c r="M443" i="25"/>
  <c r="M442" i="25"/>
  <c r="M441" i="25"/>
  <c r="M440" i="25"/>
  <c r="M439" i="25"/>
  <c r="M438" i="25"/>
  <c r="M437" i="25"/>
  <c r="M434" i="25"/>
  <c r="M432" i="25"/>
  <c r="K430" i="25"/>
  <c r="J430" i="25"/>
  <c r="M425" i="25"/>
  <c r="M423" i="25"/>
  <c r="M420" i="25"/>
  <c r="M416" i="25"/>
  <c r="M412" i="25"/>
  <c r="M407" i="25"/>
  <c r="M406" i="25"/>
  <c r="L404" i="25"/>
  <c r="K404" i="25"/>
  <c r="J404" i="25"/>
  <c r="M399" i="25"/>
  <c r="M398" i="25"/>
  <c r="M397" i="25"/>
  <c r="M396" i="25"/>
  <c r="M395" i="25"/>
  <c r="M394" i="25"/>
  <c r="M393" i="25"/>
  <c r="M392" i="25"/>
  <c r="M391" i="25"/>
  <c r="M390" i="25"/>
  <c r="J388" i="25"/>
  <c r="M387" i="25"/>
  <c r="M386" i="25"/>
  <c r="K385" i="25"/>
  <c r="M385" i="25" s="1"/>
  <c r="M383" i="25"/>
  <c r="M381" i="25"/>
  <c r="M379" i="25"/>
  <c r="M377" i="25"/>
  <c r="L376" i="25"/>
  <c r="L388" i="25" s="1"/>
  <c r="K376" i="25"/>
  <c r="M374" i="25"/>
  <c r="M373" i="25"/>
  <c r="M372" i="25"/>
  <c r="M367" i="25"/>
  <c r="M366" i="25"/>
  <c r="L364" i="25"/>
  <c r="K364" i="25"/>
  <c r="J364" i="25"/>
  <c r="M363" i="25"/>
  <c r="M362" i="25"/>
  <c r="M361" i="25"/>
  <c r="M360" i="25"/>
  <c r="M359" i="25"/>
  <c r="M358" i="25"/>
  <c r="M356" i="25"/>
  <c r="M355" i="25"/>
  <c r="M354" i="25"/>
  <c r="M353" i="25"/>
  <c r="M352" i="25"/>
  <c r="M350" i="25"/>
  <c r="L348" i="25"/>
  <c r="K348" i="25"/>
  <c r="J348" i="25"/>
  <c r="M347" i="25"/>
  <c r="M346" i="25"/>
  <c r="M343" i="25"/>
  <c r="M341" i="25"/>
  <c r="M340" i="25"/>
  <c r="M339" i="25"/>
  <c r="M336" i="25"/>
  <c r="M333" i="25"/>
  <c r="M330" i="25"/>
  <c r="M327" i="25"/>
  <c r="L325" i="25"/>
  <c r="K325" i="25"/>
  <c r="J325" i="25"/>
  <c r="I751" i="25" s="1"/>
  <c r="M324" i="25"/>
  <c r="M323" i="25"/>
  <c r="L321" i="25"/>
  <c r="K321" i="25"/>
  <c r="J321" i="25"/>
  <c r="M320" i="25"/>
  <c r="M319" i="25"/>
  <c r="M317" i="25"/>
  <c r="M316" i="25"/>
  <c r="M314" i="25"/>
  <c r="M313" i="25"/>
  <c r="L310" i="25"/>
  <c r="K310" i="25"/>
  <c r="J310" i="25"/>
  <c r="M309" i="25"/>
  <c r="M307" i="25"/>
  <c r="M306" i="25"/>
  <c r="M305" i="25"/>
  <c r="M304" i="25"/>
  <c r="M303" i="25"/>
  <c r="M302" i="25"/>
  <c r="M301" i="25"/>
  <c r="M299" i="25"/>
  <c r="M298" i="25"/>
  <c r="M297" i="25"/>
  <c r="M295" i="25"/>
  <c r="M293" i="25"/>
  <c r="K291" i="25"/>
  <c r="J291" i="25"/>
  <c r="M289" i="25"/>
  <c r="M286" i="25"/>
  <c r="L282" i="25"/>
  <c r="K282" i="25"/>
  <c r="M281" i="25"/>
  <c r="M280" i="25"/>
  <c r="M279" i="25"/>
  <c r="M278" i="25"/>
  <c r="M277" i="25"/>
  <c r="M276" i="25"/>
  <c r="M275" i="25"/>
  <c r="M274" i="25"/>
  <c r="M273" i="25"/>
  <c r="M271" i="25"/>
  <c r="M270" i="25"/>
  <c r="M269" i="25"/>
  <c r="M268" i="25"/>
  <c r="M267" i="25"/>
  <c r="M266" i="25"/>
  <c r="M264" i="25"/>
  <c r="M263" i="25"/>
  <c r="M262" i="25"/>
  <c r="K259" i="25"/>
  <c r="J259" i="25"/>
  <c r="M257" i="25"/>
  <c r="M256" i="25"/>
  <c r="M252" i="25"/>
  <c r="L249" i="25"/>
  <c r="K249" i="25"/>
  <c r="J249" i="25"/>
  <c r="M248" i="25"/>
  <c r="M247" i="25"/>
  <c r="M246" i="25"/>
  <c r="M245" i="25"/>
  <c r="M244" i="25"/>
  <c r="M243" i="25"/>
  <c r="M242" i="25"/>
  <c r="M241" i="25"/>
  <c r="M240" i="25"/>
  <c r="M239" i="25"/>
  <c r="M237" i="25"/>
  <c r="K234" i="25"/>
  <c r="J234" i="25"/>
  <c r="M233" i="25"/>
  <c r="M232" i="25"/>
  <c r="M231" i="25"/>
  <c r="M230" i="25"/>
  <c r="M229" i="25"/>
  <c r="M228" i="25"/>
  <c r="M227" i="25"/>
  <c r="M226" i="25"/>
  <c r="M224" i="25"/>
  <c r="M222" i="25"/>
  <c r="M221" i="25"/>
  <c r="L211" i="25"/>
  <c r="K211" i="25"/>
  <c r="J211" i="25"/>
  <c r="M209" i="25"/>
  <c r="M205" i="25"/>
  <c r="M204" i="25"/>
  <c r="K203" i="25"/>
  <c r="M203" i="25" s="1"/>
  <c r="L201" i="25"/>
  <c r="L207" i="25" s="1"/>
  <c r="K201" i="25"/>
  <c r="J201" i="25"/>
  <c r="M200" i="25"/>
  <c r="M199" i="25"/>
  <c r="M198" i="25"/>
  <c r="M197" i="25"/>
  <c r="M196" i="25"/>
  <c r="M195" i="25"/>
  <c r="M194" i="25"/>
  <c r="M192" i="25"/>
  <c r="M191" i="25"/>
  <c r="M190" i="25"/>
  <c r="M189" i="25"/>
  <c r="M187" i="25"/>
  <c r="K184" i="25"/>
  <c r="J184" i="25"/>
  <c r="M176" i="25"/>
  <c r="M170" i="25"/>
  <c r="L165" i="25"/>
  <c r="K165" i="25"/>
  <c r="J165" i="25"/>
  <c r="M164" i="25"/>
  <c r="M163" i="25"/>
  <c r="M162" i="25"/>
  <c r="M161" i="25"/>
  <c r="M159" i="25"/>
  <c r="K156" i="25"/>
  <c r="J156" i="25"/>
  <c r="M155" i="25"/>
  <c r="L153" i="25"/>
  <c r="K153" i="25"/>
  <c r="J153" i="25"/>
  <c r="M151" i="25"/>
  <c r="M149" i="25"/>
  <c r="M146" i="25"/>
  <c r="M139" i="25"/>
  <c r="L130" i="25"/>
  <c r="K130" i="25"/>
  <c r="J130" i="25"/>
  <c r="M113" i="25"/>
  <c r="M130" i="25" s="1"/>
  <c r="L111" i="25"/>
  <c r="K111" i="25"/>
  <c r="J111" i="25"/>
  <c r="M110" i="25"/>
  <c r="M109" i="25"/>
  <c r="M108" i="25"/>
  <c r="M107" i="25"/>
  <c r="M106" i="25"/>
  <c r="M105" i="25"/>
  <c r="M104" i="25"/>
  <c r="M103" i="25"/>
  <c r="M102" i="25"/>
  <c r="M101" i="25"/>
  <c r="M100" i="25"/>
  <c r="M99" i="25"/>
  <c r="M98" i="25"/>
  <c r="M97" i="25"/>
  <c r="M96" i="25"/>
  <c r="M95" i="25"/>
  <c r="M94" i="25"/>
  <c r="M93" i="25"/>
  <c r="M92" i="25"/>
  <c r="M91" i="25"/>
  <c r="M90" i="25"/>
  <c r="M89" i="25"/>
  <c r="M88" i="25"/>
  <c r="M87" i="25"/>
  <c r="M86" i="25"/>
  <c r="M85" i="25"/>
  <c r="M84" i="25"/>
  <c r="M83" i="25"/>
  <c r="M82" i="25"/>
  <c r="M73" i="25"/>
  <c r="M67" i="25"/>
  <c r="M60" i="25"/>
  <c r="M49" i="25"/>
  <c r="M44" i="25"/>
  <c r="M41" i="25"/>
  <c r="K38" i="25"/>
  <c r="J38" i="25"/>
  <c r="M37" i="25"/>
  <c r="M35" i="25"/>
  <c r="M33" i="25"/>
  <c r="M31" i="25"/>
  <c r="M29" i="25"/>
  <c r="M27" i="25"/>
  <c r="L25" i="25"/>
  <c r="K25" i="25"/>
  <c r="J25" i="25"/>
  <c r="M24" i="25"/>
  <c r="M23" i="25"/>
  <c r="M22" i="25"/>
  <c r="M21" i="25"/>
  <c r="M20" i="25"/>
  <c r="K16" i="25"/>
  <c r="M15" i="25"/>
  <c r="M16" i="25" s="1"/>
  <c r="L12" i="25"/>
  <c r="K12" i="25"/>
  <c r="J12" i="25"/>
  <c r="M11" i="25"/>
  <c r="M10" i="25"/>
  <c r="M234" i="25" l="1"/>
  <c r="M282" i="25"/>
  <c r="M12" i="25"/>
  <c r="J752" i="25"/>
  <c r="K753" i="25"/>
  <c r="I760" i="25"/>
  <c r="M259" i="25"/>
  <c r="K752" i="25"/>
  <c r="O725" i="25"/>
  <c r="N776" i="25" s="1"/>
  <c r="N758" i="25"/>
  <c r="N765" i="25" s="1"/>
  <c r="I755" i="25"/>
  <c r="I757" i="25"/>
  <c r="K760" i="25"/>
  <c r="J751" i="25"/>
  <c r="J755" i="25"/>
  <c r="J757" i="25"/>
  <c r="J762" i="25"/>
  <c r="J283" i="25"/>
  <c r="I748" i="25"/>
  <c r="I749" i="25"/>
  <c r="K751" i="25"/>
  <c r="K755" i="25"/>
  <c r="I756" i="25"/>
  <c r="K757" i="25"/>
  <c r="I759" i="25"/>
  <c r="K761" i="25"/>
  <c r="K762" i="25"/>
  <c r="I745" i="25"/>
  <c r="J748" i="25"/>
  <c r="J749" i="25"/>
  <c r="I750" i="25"/>
  <c r="J756" i="25"/>
  <c r="J759" i="25"/>
  <c r="J745" i="25"/>
  <c r="K746" i="25"/>
  <c r="K749" i="25"/>
  <c r="J750" i="25"/>
  <c r="I753" i="25"/>
  <c r="K759" i="25"/>
  <c r="M156" i="25"/>
  <c r="K750" i="25"/>
  <c r="I752" i="25"/>
  <c r="J753" i="25"/>
  <c r="K754" i="25"/>
  <c r="I754" i="25"/>
  <c r="L760" i="25"/>
  <c r="M153" i="25"/>
  <c r="M111" i="25"/>
  <c r="M165" i="25"/>
  <c r="M430" i="25"/>
  <c r="M310" i="25"/>
  <c r="K388" i="25"/>
  <c r="M691" i="25"/>
  <c r="M201" i="25"/>
  <c r="M207" i="25" s="1"/>
  <c r="M325" i="25"/>
  <c r="L166" i="25"/>
  <c r="L167" i="25" s="1"/>
  <c r="M184" i="25"/>
  <c r="M321" i="25"/>
  <c r="M348" i="25"/>
  <c r="L506" i="25"/>
  <c r="M206" i="25"/>
  <c r="M249" i="25"/>
  <c r="M575" i="25"/>
  <c r="L723" i="25"/>
  <c r="M702" i="25"/>
  <c r="J166" i="25"/>
  <c r="J167" i="25" s="1"/>
  <c r="I744" i="25" s="1"/>
  <c r="K283" i="25"/>
  <c r="K284" i="25" s="1"/>
  <c r="M646" i="25"/>
  <c r="M656" i="25" s="1"/>
  <c r="M685" i="25"/>
  <c r="N723" i="25"/>
  <c r="L283" i="25"/>
  <c r="L284" i="25" s="1"/>
  <c r="K747" i="25" s="1"/>
  <c r="M364" i="25"/>
  <c r="K166" i="25"/>
  <c r="K167" i="25" s="1"/>
  <c r="M376" i="25"/>
  <c r="M388" i="25" s="1"/>
  <c r="M722" i="25"/>
  <c r="M25" i="25"/>
  <c r="M38" i="25"/>
  <c r="M211" i="25"/>
  <c r="M493" i="25"/>
  <c r="M497" i="25"/>
  <c r="M505" i="25" s="1"/>
  <c r="K206" i="25"/>
  <c r="K207" i="25" s="1"/>
  <c r="J746" i="25" s="1"/>
  <c r="J284" i="25"/>
  <c r="M404" i="25"/>
  <c r="J207" i="25"/>
  <c r="M461" i="25"/>
  <c r="K497" i="25"/>
  <c r="K505" i="25" s="1"/>
  <c r="K506" i="25" s="1"/>
  <c r="K619" i="25"/>
  <c r="J761" i="25" s="1"/>
  <c r="J506" i="25"/>
  <c r="K723" i="25"/>
  <c r="M291" i="25"/>
  <c r="M283" i="25" l="1"/>
  <c r="L762" i="25"/>
  <c r="M166" i="25"/>
  <c r="M167" i="25" s="1"/>
  <c r="L744" i="25" s="1"/>
  <c r="K758" i="25"/>
  <c r="J754" i="25"/>
  <c r="J747" i="25"/>
  <c r="L752" i="25"/>
  <c r="L749" i="25"/>
  <c r="L750" i="25"/>
  <c r="L756" i="25"/>
  <c r="J758" i="25"/>
  <c r="L745" i="25"/>
  <c r="J744" i="25"/>
  <c r="I746" i="25"/>
  <c r="L753" i="25"/>
  <c r="K763" i="25"/>
  <c r="K744" i="25"/>
  <c r="L748" i="25"/>
  <c r="L759" i="25"/>
  <c r="L751" i="25"/>
  <c r="L754" i="25"/>
  <c r="L755" i="25"/>
  <c r="J763" i="25"/>
  <c r="N725" i="25"/>
  <c r="M776" i="25" s="1"/>
  <c r="M763" i="25"/>
  <c r="M765" i="25" s="1"/>
  <c r="L746" i="25"/>
  <c r="L757" i="25"/>
  <c r="I758" i="25"/>
  <c r="I747" i="25"/>
  <c r="I765" i="25" s="1"/>
  <c r="M284" i="25"/>
  <c r="M723" i="25"/>
  <c r="L725" i="25"/>
  <c r="K776" i="25" s="1"/>
  <c r="K785" i="25" s="1"/>
  <c r="M506" i="25"/>
  <c r="K725" i="25"/>
  <c r="J776" i="25" s="1"/>
  <c r="J785" i="25" s="1"/>
  <c r="M619" i="25"/>
  <c r="J725" i="25"/>
  <c r="I776" i="25" s="1"/>
  <c r="I785" i="25" s="1"/>
  <c r="K765" i="25" l="1"/>
  <c r="L761" i="25"/>
  <c r="J765" i="25"/>
  <c r="L763" i="25"/>
  <c r="L747" i="25"/>
  <c r="L758" i="25"/>
  <c r="M725" i="25"/>
  <c r="L776" i="25" s="1"/>
  <c r="L765" i="25" l="1"/>
</calcChain>
</file>

<file path=xl/sharedStrings.xml><?xml version="1.0" encoding="utf-8"?>
<sst xmlns="http://schemas.openxmlformats.org/spreadsheetml/2006/main" count="6409" uniqueCount="3772">
  <si>
    <t>by Program/Project/Activity by Sector</t>
  </si>
  <si>
    <t>Naga City</t>
  </si>
  <si>
    <t>No Climate Change Expenditure (Please tick the box if your LGU does not have any climate change expenditure)</t>
  </si>
  <si>
    <t>AIP Reference Code
(1)</t>
  </si>
  <si>
    <t>Program/Project/Activity Description
(2)</t>
  </si>
  <si>
    <t>Implementing Office/Department
(3)</t>
  </si>
  <si>
    <t xml:space="preserve">Schedule of Implementation  </t>
  </si>
  <si>
    <t>Expected Outputs
(6)</t>
  </si>
  <si>
    <t>Funding Source
(7)</t>
  </si>
  <si>
    <t>AMOUNT (in million pesos)</t>
  </si>
  <si>
    <t>Amount of Climate Change Expenditure
(in million pesos)</t>
  </si>
  <si>
    <t>CC  Typology Code
(14)</t>
  </si>
  <si>
    <t>Start Date
(4)</t>
  </si>
  <si>
    <t>Completion Date
(5)</t>
  </si>
  <si>
    <t>Personal Services
(PS)
(8)</t>
  </si>
  <si>
    <t>Maintenance and Other Operating Expenses
(MOOE)
(9)</t>
  </si>
  <si>
    <t>Capital Outlay
(CO)
(10)</t>
  </si>
  <si>
    <t>Total
(11)
8+9+10</t>
  </si>
  <si>
    <t>Climate Change Adaptation
(12)</t>
  </si>
  <si>
    <t>Climate Change Mitigation
(13)</t>
  </si>
  <si>
    <t>GENERAL PUBLIC SERVICES SECTOR</t>
  </si>
  <si>
    <t>CITY MAYOR'S OFFICE (CMO)</t>
  </si>
  <si>
    <t>CMO</t>
  </si>
  <si>
    <t>GF</t>
  </si>
  <si>
    <t>Improved sports programs &amp; services</t>
  </si>
  <si>
    <t>Effective participation of CSOs in local governance</t>
  </si>
  <si>
    <t>Assistance to the Metro Naga Development Council</t>
  </si>
  <si>
    <t>MNDC</t>
  </si>
  <si>
    <t>Balanced growth among Metro Naga LGUs</t>
  </si>
  <si>
    <t>Membership in the League of Cities of the Philippines</t>
  </si>
  <si>
    <t>LCP membership in good standing</t>
  </si>
  <si>
    <t>Federation of Lupong Tagapamayapa (PNaLO Program)</t>
  </si>
  <si>
    <t>Expeditious resolution of disputes</t>
  </si>
  <si>
    <t>Liga ng mga Barangay &amp; Kapisanan ng mga Sangguniang Bgy Kgd</t>
  </si>
  <si>
    <t>Effective LIGA organization</t>
  </si>
  <si>
    <t>Additional honoraria and logistical support</t>
  </si>
  <si>
    <t>Assistance to Other NGAs</t>
  </si>
  <si>
    <t>CDRRMO</t>
  </si>
  <si>
    <t>WSD</t>
  </si>
  <si>
    <t>TOTAL, CMO</t>
  </si>
  <si>
    <t>SP</t>
  </si>
  <si>
    <t>TOTAL, SP</t>
  </si>
  <si>
    <t>OFFICE OF THE CITY ADMINISTRATOR (OCA)</t>
  </si>
  <si>
    <t>General Administrative Services</t>
  </si>
  <si>
    <t>OCA</t>
  </si>
  <si>
    <t>JESSE M. ROBREDO CENTER FOR GOOD GOVERNANCE (JMRCGG)</t>
  </si>
  <si>
    <t>CITY PARKS, RECREATIONAL FACILITIES MANAGEMENT OFFICE (CPRFMO)</t>
  </si>
  <si>
    <t>i-GOVERNANCE OFFICE (i-Gov)</t>
  </si>
  <si>
    <t>General Administrative Services (GAS)</t>
  </si>
  <si>
    <t>i-Governance Office</t>
  </si>
  <si>
    <t>TOTAL, OCA</t>
  </si>
  <si>
    <t>CITY LEGAL OFFICE (CLO)</t>
  </si>
  <si>
    <t>CLO</t>
  </si>
  <si>
    <t>TOTAL, CLO</t>
  </si>
  <si>
    <t>CITY PLANNING AND DEVELOPMENT OFFICE (CPDO)</t>
  </si>
  <si>
    <t>CPDO</t>
  </si>
  <si>
    <t>TOTAL,  CPDO</t>
  </si>
  <si>
    <t>CITY CIVIL REGISTRY OFFICE (CCRO)</t>
  </si>
  <si>
    <t>TOTAL, CCRO</t>
  </si>
  <si>
    <t>CITY BUDGET OFFICE (CBO)</t>
  </si>
  <si>
    <t>CBO</t>
  </si>
  <si>
    <t>TOTAL, CBO</t>
  </si>
  <si>
    <t>CITY TREASURER'S OFFICE (CTO)</t>
  </si>
  <si>
    <t>CTO</t>
  </si>
  <si>
    <t>TOTAL, CTO</t>
  </si>
  <si>
    <t>CITY ACCOUNTING OFFICE (CAccO)</t>
  </si>
  <si>
    <t>CAccO</t>
  </si>
  <si>
    <t>CAccO with ITO</t>
  </si>
  <si>
    <t>TOTAL,  CAccO</t>
  </si>
  <si>
    <t>CITY ASSESSOR'S OFFICE (CAssO)</t>
  </si>
  <si>
    <t>TOTAL, CAssO</t>
  </si>
  <si>
    <t>GENERAL SERVICES OFFICE (GSO)</t>
  </si>
  <si>
    <t>GF/LDF</t>
  </si>
  <si>
    <t>TOTAL, GSO</t>
  </si>
  <si>
    <t>CITY HUMAN RESOURCE MANAGEMENT OFFICE (CHRMO)</t>
  </si>
  <si>
    <t>General Administration Services</t>
  </si>
  <si>
    <t>CHRMO</t>
  </si>
  <si>
    <t>TOTAL, CHRMO</t>
  </si>
  <si>
    <t>INFORMATION TECHNOLOGY OFFICE (ITO)</t>
  </si>
  <si>
    <t>ITO</t>
  </si>
  <si>
    <t>TOTAL, ITO</t>
  </si>
  <si>
    <t>PUBLIC SAFETY OFFICE (PSO)</t>
  </si>
  <si>
    <t>PSO</t>
  </si>
  <si>
    <t>SUB-TOTAL, PSO-Main</t>
  </si>
  <si>
    <t>People's Law Enforcement Board</t>
  </si>
  <si>
    <t>Disposition of complaints against PNP officers and members</t>
  </si>
  <si>
    <t>Participatory policy formulation on peace and order</t>
  </si>
  <si>
    <t>NCPOC</t>
  </si>
  <si>
    <t>Participatory and effective Peace and Order program</t>
  </si>
  <si>
    <t>SUB-TOTAL, PSO-COMPONENT PROGRAMS</t>
  </si>
  <si>
    <t>TOTAL, PSO</t>
  </si>
  <si>
    <t>CITY EVENTS, PROTOCOL AND PUBLIC INFORMATION OFFICE (CEPPIO)</t>
  </si>
  <si>
    <t>CEPPIO</t>
  </si>
  <si>
    <t>TOTAL, CEPPIO</t>
  </si>
  <si>
    <t>RAUL S. ROCO LIBRARY(RSRL)</t>
  </si>
  <si>
    <t>RSRL</t>
  </si>
  <si>
    <t>TOTAL,  RSRL</t>
  </si>
  <si>
    <t>SPECIAL PURPOSE APPROPRIATION</t>
  </si>
  <si>
    <t>Barangay initiated PPAs implemented</t>
  </si>
  <si>
    <t>ITPO</t>
  </si>
  <si>
    <t>PPAs implemented</t>
  </si>
  <si>
    <t>SWMO</t>
  </si>
  <si>
    <t>Metro PESO</t>
  </si>
  <si>
    <t>TOTAL,  SPA</t>
  </si>
  <si>
    <t>TOTAL,  LDF</t>
  </si>
  <si>
    <t>30% Quick Response Fund</t>
  </si>
  <si>
    <t>LDRRMF</t>
  </si>
  <si>
    <t>70% Disaster Prevention and Mitigation, Preparedness, Response, Rehabilitation and Recovery</t>
  </si>
  <si>
    <t>SOCIAL SERVICES SECTOR</t>
  </si>
  <si>
    <t>CITY HEALTH OFFICE (CHO)</t>
  </si>
  <si>
    <t>Mental Health Program</t>
  </si>
  <si>
    <t>CHO</t>
  </si>
  <si>
    <t>Emergency Medical Services (EMS)</t>
  </si>
  <si>
    <t>Naga City Aids Council</t>
  </si>
  <si>
    <t>Monitoring services</t>
  </si>
  <si>
    <t>Local Health Board</t>
  </si>
  <si>
    <t>NC Blood Program (Ord. 2009-002)</t>
  </si>
  <si>
    <t xml:space="preserve"> Lives are saved thru access to blood</t>
  </si>
  <si>
    <t xml:space="preserve">                                                                                      SUB-TOTAL,  CHO-  COMPONENT PROGRAMS</t>
  </si>
  <si>
    <t>TOTAL,  CHO</t>
  </si>
  <si>
    <t>CITY POPULATION AND NUTRITION OFFICE (CPNO)</t>
  </si>
  <si>
    <t>CPNO</t>
  </si>
  <si>
    <t>HOUSING AND SETTLEMENTS DEVELOPMENT OFICE (HSDO)</t>
  </si>
  <si>
    <t>HSDO</t>
  </si>
  <si>
    <t>UPAO Trust Fund</t>
  </si>
  <si>
    <t>MOOE</t>
  </si>
  <si>
    <t>Bayadnihan Program</t>
  </si>
  <si>
    <t>Naga City Urban Development and Housing Board</t>
  </si>
  <si>
    <t>Naga City Housing and Urban Development Board</t>
  </si>
  <si>
    <t>More responsive housing and urban development programs and policies</t>
  </si>
  <si>
    <t>NC Urban Poor Federation Fund</t>
  </si>
  <si>
    <t>NCUPF</t>
  </si>
  <si>
    <t>As stated in the Kaantabay sa Kauswagan Program</t>
  </si>
  <si>
    <t>SUB-TOTAL, Component Programs</t>
  </si>
  <si>
    <t>TOTAL,  HSDO</t>
  </si>
  <si>
    <t>CITY SOCIAL WELFARE AND DEVELOPMENT OFFICE (CSWDO)</t>
  </si>
  <si>
    <t>CSWDO</t>
  </si>
  <si>
    <t>School for Early Education and Development (SEED)</t>
  </si>
  <si>
    <t>Operation and maintenance of 78 EduCare Centers, improve the quality of learning foundation of Nagueño children</t>
  </si>
  <si>
    <t>Operation and maintenance of the naga City Children's Home (NCCH).  Absence of abandoned and Neglected Children and CICL</t>
  </si>
  <si>
    <t>OSCA</t>
  </si>
  <si>
    <t>CSWDO/CMO</t>
  </si>
  <si>
    <t>Philhealth-Point of Care</t>
  </si>
  <si>
    <t xml:space="preserve">                                                                                     SUB TOTAL. COMPONENT PROGRAMS</t>
  </si>
  <si>
    <t>PERSONS WITH DISABILITY AFFAIRS OFFICE (PDAO)</t>
  </si>
  <si>
    <t>Data Generation and GAS</t>
  </si>
  <si>
    <t>PDAO</t>
  </si>
  <si>
    <t>Issuance of PWD ID</t>
  </si>
  <si>
    <t>PWD Job Fair</t>
  </si>
  <si>
    <t>2 Job Fairs held annually</t>
  </si>
  <si>
    <t>PWD Livelihood Seminars and Skills Training</t>
  </si>
  <si>
    <t>Organization of PWD Cooperative</t>
  </si>
  <si>
    <t>1 PWD Cooperative organized</t>
  </si>
  <si>
    <t>PWD Summer Employment for Enrollment Program</t>
  </si>
  <si>
    <t>Transportation Allowance to PWD pupils</t>
  </si>
  <si>
    <t>Sports Assistance to PWDs</t>
  </si>
  <si>
    <t>Operationalization of Naga City Physical Therapy and Rehab Center</t>
  </si>
  <si>
    <t>Naga City Physical Therapy and Rehab Center operationalized</t>
  </si>
  <si>
    <t>Provision of Medical Assistance and Physical Rehab Aid to PWDs</t>
  </si>
  <si>
    <t>Operationalization of Mandatory Philhealth Coverage</t>
  </si>
  <si>
    <t>Provision of Assistive Devices</t>
  </si>
  <si>
    <t>Burial Assistance to Deceased PWDs</t>
  </si>
  <si>
    <t>Provision of Access to Information to PWDs</t>
  </si>
  <si>
    <t>Promotion of the Use of Sign language</t>
  </si>
  <si>
    <t>Promotion of the Use of Braille and Screen Readers</t>
  </si>
  <si>
    <t>Assistance to Activities of Naga City federation of Persons with Disability and other PWD organizations</t>
  </si>
  <si>
    <t>Conduct of PWD Month</t>
  </si>
  <si>
    <t>Holding of PWD Congress</t>
  </si>
  <si>
    <t>Awareness Campaign on PWD Discounts and Privileges</t>
  </si>
  <si>
    <t>Provision of Free Movies to PWDS</t>
  </si>
  <si>
    <t>Padyak and Franchise Assistance to BAPDA</t>
  </si>
  <si>
    <t>Provision of Food Allowance to bedridden and abandoned PWDs</t>
  </si>
  <si>
    <t>PWD Birthday Cakes</t>
  </si>
  <si>
    <t>Sensitivity Trainings</t>
  </si>
  <si>
    <t>Information Dissemination Activities on PWD Accessibility and Transportation</t>
  </si>
  <si>
    <t>Designation of Parkng Spaces for PWDs</t>
  </si>
  <si>
    <t>Creation of Plantilla Positions for PDAO to professionalize PWD services</t>
  </si>
  <si>
    <t>Operationalization of Naga City Post-SPED Training Center</t>
  </si>
  <si>
    <t>Operationalization of Resource Center for the Blind</t>
  </si>
  <si>
    <t>Operationalization of Naga City Council on Disability Affairs</t>
  </si>
  <si>
    <t>Operationalization of Association of Barangay Kagawad Committee Chairperson on PWDS</t>
  </si>
  <si>
    <t>Operationalization of PWD Help Desk</t>
  </si>
  <si>
    <t>TOTAL,  PDAO</t>
  </si>
  <si>
    <t>GINHAWANG NAGUENO PROGRAM (GNP)</t>
  </si>
  <si>
    <t>GNP</t>
  </si>
  <si>
    <t xml:space="preserve">                                                                                           TOTAL,  CSWDO-  COMPONENT PROGRAMS</t>
  </si>
  <si>
    <t>TOTAL,  CSWDO</t>
  </si>
  <si>
    <t>LINGKOD BARANGAY OFFICE (LBO)</t>
  </si>
  <si>
    <t>LBO</t>
  </si>
  <si>
    <t>TOTAL,  LBO</t>
  </si>
  <si>
    <t>BICOL SCIENCE AND TECHNOLOGY CENTRUM (BSTC)</t>
  </si>
  <si>
    <t>BSTC</t>
  </si>
  <si>
    <t>TOTAL,  BSTC</t>
  </si>
  <si>
    <t>EDUCATION, SCHOLARSHIPS, AND SPORTS OFFICE (ESSO)</t>
  </si>
  <si>
    <t>ESSO</t>
  </si>
  <si>
    <t>QUEEN benefits are released in full and on time to qualified beneficiaries</t>
  </si>
  <si>
    <t>Pre-school servcies are provided to children up to 4 years old. Pre-school facilities improved, provided in areas with unserved pre-school children</t>
  </si>
  <si>
    <t>Sports adapted to new normal implemented, facilities of allowed sports improved</t>
  </si>
  <si>
    <t>SUB-TOTAL, ESSO-COMPONENT PROGRAMS</t>
  </si>
  <si>
    <t>TOTAL, ESSO</t>
  </si>
  <si>
    <t>TOTAL, SOCIAL SERVICES SECTOR:</t>
  </si>
  <si>
    <t>ECONOMIC SERVICES SECTOR</t>
  </si>
  <si>
    <t>CITY AGRICULTURE OFFICE (CAgO)</t>
  </si>
  <si>
    <t>CAgO</t>
  </si>
  <si>
    <t>SUB-TOTAL, CAgO-Main</t>
  </si>
  <si>
    <t>Independent Component City Agricultural Fishery Council</t>
  </si>
  <si>
    <t xml:space="preserve">Well monitored implementation of the City's agricultural programs      *Active participation and enhanced monitoring skill in the implementation of the various agricultural program        *Reliable agricultural data as basis for planning and yearly AIP </t>
  </si>
  <si>
    <t>SUB-TOTAL, CAgO-COMPONENT PROGRAM</t>
  </si>
  <si>
    <t>TOTAL, CAgO</t>
  </si>
  <si>
    <t>CITY VETERINARY OFFICE (CVO)</t>
  </si>
  <si>
    <t>CVO</t>
  </si>
  <si>
    <t>TOTAL, CVO</t>
  </si>
  <si>
    <t>METRO NAGA PUBLIC EMPLOYMENT SERVICE OFFICE (METRO PESO)</t>
  </si>
  <si>
    <t>TOTAL, MetroPESO</t>
  </si>
  <si>
    <t>INVESTMENT AND TRADE PROMOTION OFFICE (ITPO)</t>
  </si>
  <si>
    <t>GAS</t>
  </si>
  <si>
    <t>MARKET ENTERPRISE AND PROMOTIONS OFFICE (MEPO)</t>
  </si>
  <si>
    <t>MEPO</t>
  </si>
  <si>
    <t>clean and safe carcass for human consumption</t>
  </si>
  <si>
    <t>CEO</t>
  </si>
  <si>
    <t>BICOL CENTRAL STATION (BCS)</t>
  </si>
  <si>
    <t>BCS</t>
  </si>
  <si>
    <t>TOTAL, BCS</t>
  </si>
  <si>
    <t>CITY COLLEGE OF NAGA (CCN)</t>
  </si>
  <si>
    <t>CCN</t>
  </si>
  <si>
    <t>TOTAL, CCN</t>
  </si>
  <si>
    <t>OUR LADY OF LOURDES INFIRMARY (OLLI)</t>
  </si>
  <si>
    <t>OLLI</t>
  </si>
  <si>
    <t>TOTAL, OLLI</t>
  </si>
  <si>
    <t>ENVIRONMENTAL SERVICES SECTOR</t>
  </si>
  <si>
    <t>Natural Resources Services</t>
  </si>
  <si>
    <t>CITY ENVIRONMENT AND NATURAL RESOURCES OFFICE (CENRO)</t>
  </si>
  <si>
    <t>A234-03</t>
  </si>
  <si>
    <t>ENRO</t>
  </si>
  <si>
    <t>M314-05</t>
  </si>
  <si>
    <t>TOTAL, ENRO</t>
  </si>
  <si>
    <t>SOLID WASTE MANAGEMENT OFFICE (SWMO )</t>
  </si>
  <si>
    <t>Avoid the scattering of waste  and prevent the emanation of smell at San Isidro sanitary landfill facility</t>
  </si>
  <si>
    <t>TOTAL, SWMO</t>
  </si>
  <si>
    <t>ENGINEERING SERVICES SECTOR</t>
  </si>
  <si>
    <t>CITY ENGINEER'S OFFICE (CEO)</t>
  </si>
  <si>
    <t>A224-01</t>
  </si>
  <si>
    <t>A224-02</t>
  </si>
  <si>
    <t>Fully implemented environmental projects</t>
  </si>
  <si>
    <t>Continous spraying to prevent the emanation of odor and well maintained SLF</t>
  </si>
  <si>
    <t>WILFREDO B. PRILLES, JR.</t>
  </si>
  <si>
    <t>NELSON S. LEGACION</t>
  </si>
  <si>
    <t>City Mayor</t>
  </si>
  <si>
    <t>SUMMARY</t>
  </si>
  <si>
    <t>Personal Services</t>
  </si>
  <si>
    <t xml:space="preserve">Capital Outlay </t>
  </si>
  <si>
    <t>Total</t>
  </si>
  <si>
    <t>General Public Services(Development Administration) Sector</t>
  </si>
  <si>
    <t>Social Services Sector</t>
  </si>
  <si>
    <t>Economic Services Sector</t>
  </si>
  <si>
    <t>Economic</t>
  </si>
  <si>
    <t>Natural Resources Services (Environmental)</t>
  </si>
  <si>
    <t>Engineering Services (Infrastructure)</t>
  </si>
  <si>
    <t>TOTAL</t>
  </si>
  <si>
    <t>General Administration and Support (GAS)</t>
  </si>
  <si>
    <t>Support To Operations (STO)</t>
  </si>
  <si>
    <t>CPO</t>
  </si>
  <si>
    <t>Operations</t>
  </si>
  <si>
    <t>Sub -Total (NCCW)</t>
  </si>
  <si>
    <t>SUPPORT TO OPERATIONS</t>
  </si>
  <si>
    <t>Naga City Council for Youth Development (NCCYD) Operations  (Republic Act No. 10742, Sec. 23 and 24; City Ordinance No. 2017-037, Sec. 2)</t>
  </si>
  <si>
    <t>NCYDO</t>
  </si>
  <si>
    <t>Efficient &amp; Effective Operations of the NCCYD</t>
  </si>
  <si>
    <t>Sanggunian Kabataan Development programs and activities</t>
  </si>
  <si>
    <t># of SKF activities conducted</t>
  </si>
  <si>
    <t>Repair  of the Naga City Youth Development Center &amp; Establishment of Youth Activity Centers in Sta Cruz and Balatas</t>
  </si>
  <si>
    <t>Improved Naga City Youth Development Center and Operational Youth Activity Centers</t>
  </si>
  <si>
    <t>NGA</t>
  </si>
  <si>
    <t>Community WIFI Program</t>
  </si>
  <si>
    <t># of community WIFI established</t>
  </si>
  <si>
    <t>Establishment of youth organizations co-working space</t>
  </si>
  <si>
    <t>Operational Youth Co-Working Space</t>
  </si>
  <si>
    <t>OPERATIONS</t>
  </si>
  <si>
    <t>Naga City Youth Development Office (NCYDO) Operations (Republic Act No. 10742, Sec. 25 and 26; City Ordinance No. 2017-037, Sec. 4-1)</t>
  </si>
  <si>
    <t>Efficient &amp; Effective Operations of the NCYDO</t>
  </si>
  <si>
    <t>City Youth Officials Program</t>
  </si>
  <si>
    <t>appointed and functional CYO</t>
  </si>
  <si>
    <t>Draft youth code &amp; barangay youth development code</t>
  </si>
  <si>
    <t>Assessment conducted &amp; enhanced Naga City Youth Road Map</t>
  </si>
  <si>
    <t>Other Legislative Services</t>
  </si>
  <si>
    <t>Completely accomplished payroll submitted within deadline of HRMO/CAO</t>
  </si>
  <si>
    <t>Personnel's additional Knowledge and information and for office Development</t>
  </si>
  <si>
    <t>Landscaping support for targeted main roads, properties  idle lands for 27 Brgys.</t>
  </si>
  <si>
    <t>JMRGGC</t>
  </si>
  <si>
    <t>JMR Birth and Death Commemoration</t>
  </si>
  <si>
    <t>100% proper and efficient management of CLO properties and supplies</t>
  </si>
  <si>
    <t>Effective and efficient zoning administration and other secretariat services extended to 3,500 clients on time</t>
  </si>
  <si>
    <t>Effective and efficient project monitoring services extended to 40 clients on time</t>
  </si>
  <si>
    <t>Effective and efficient statistical services extended to 60 clients on time</t>
  </si>
  <si>
    <t>100% of PAPs in the duly approved LDIP derived from the duly approved CDP. 100% of PAPs in the duly approved AIP derived from the annual slice of the duly approved LDIP. 100% of PAPs in the Appropriation Ordinance derived from the duly approved AIP.</t>
  </si>
  <si>
    <t>Zoning division organized, operationalized</t>
  </si>
  <si>
    <t>Creation of zoning division</t>
  </si>
  <si>
    <t>Administrative services delivered on time</t>
  </si>
  <si>
    <t>Pass the SGLG National Assessment.</t>
  </si>
  <si>
    <t>Transparency in government decision-making and administration.</t>
  </si>
  <si>
    <t>Inquiries, complaints, feedbacks, and requests emailed to info@naga.gov.ph are all forwarded to the concerned office or personnel.</t>
  </si>
  <si>
    <t>Restructured city website that is client/user-friendly and aligned with the current trends.</t>
  </si>
  <si>
    <t>Budget management services; Property inspection and appraisal service</t>
  </si>
  <si>
    <t>CAccO with CHRMO</t>
  </si>
  <si>
    <t>Capacity Development on GAD</t>
  </si>
  <si>
    <t>CAssO</t>
  </si>
  <si>
    <t>Safe and serviceable streetlights service vehicles</t>
  </si>
  <si>
    <t>Renovation and expansion of existing GSD office including individual workstation cubicle and cabinets.</t>
  </si>
  <si>
    <t>Provision of electrical materials to various public schools</t>
  </si>
  <si>
    <t>Well illuminated city streets and major thoroughfares including brgy interior and sitios as well as multi-purpose covered courts and other government facilities.</t>
  </si>
  <si>
    <t>Well illuminated streets and cost efficient streetlights facilities.</t>
  </si>
  <si>
    <t>Records Management</t>
  </si>
  <si>
    <t>Spacious and conducive workplace</t>
  </si>
  <si>
    <t>CHRMO/HRMPSB</t>
  </si>
  <si>
    <t>100% approval of appointments by LCE</t>
  </si>
  <si>
    <t>100% of appointments validated by CSC</t>
  </si>
  <si>
    <t>100% orientation to new hires</t>
  </si>
  <si>
    <t>CHRMO/HRDC</t>
  </si>
  <si>
    <t>Training Calendar  completed within the year</t>
  </si>
  <si>
    <t>CHRMO                    and all departments</t>
  </si>
  <si>
    <t>100% of  DPCRs and IPCRs of all offices submitted to CHRMO</t>
  </si>
  <si>
    <t>CHRMO/R &amp;R</t>
  </si>
  <si>
    <t>Deserving employees given recognition and rewards</t>
  </si>
  <si>
    <t>CHRMO                All Offices/Dept.</t>
  </si>
  <si>
    <t>100% qualified employees given benefits</t>
  </si>
  <si>
    <t>CHRMO/ITO</t>
  </si>
  <si>
    <t>shortened payroll processing period</t>
  </si>
  <si>
    <t>CHRMO and all offices</t>
  </si>
  <si>
    <t>at least 50% of employees availed of the annual check-up</t>
  </si>
  <si>
    <t>CHRMO/MHP Committee</t>
  </si>
  <si>
    <t>Full Implementation of the MHP</t>
  </si>
  <si>
    <t>Completion of the administration and logistics plan and debriefing and preparation of an after-action report.</t>
  </si>
  <si>
    <t>CENTRAL COMMUNICATIONS SERVICES</t>
  </si>
  <si>
    <t>ORDINANCE ENFORCEMENT</t>
  </si>
  <si>
    <t>Compliance to Licencing and  public safety policies ensured</t>
  </si>
  <si>
    <t>TRAFFIC ENGINEERING SERVICES</t>
  </si>
  <si>
    <t>Upgrading or overhauling the current system or investing a new, modern and integrated traffic management system that will respond to the current as well as for the future traffic needs.</t>
  </si>
  <si>
    <t>Continuing, Timely and cost effective road safety minor infrastructure and maintenance support established and Road user and pedestrian  protection through efficient traffic management on  city  streets.</t>
  </si>
  <si>
    <t>Enforcement of the national and local statutes on safety and order particularly trasnport ordinances of the City and managing the traffic flow, direction and control in the city including fabrication of traffic regulatory signages. (Implementation of the City Ordinance No. 1993-049 - Transport and Traffic Code and other ordinances amending it).</t>
  </si>
  <si>
    <t>NCDDB</t>
  </si>
  <si>
    <t>Reduction of drug personalities by 75%</t>
  </si>
  <si>
    <t>Equipment shed completed</t>
  </si>
  <si>
    <t>Restore the structures of the building and ensures the safety of the people.</t>
  </si>
  <si>
    <t>2. Repair and maintenance of buildings and other structures</t>
  </si>
  <si>
    <t>Preserve the originally constructed condition of roads and convenient travel of the stakeholder.</t>
  </si>
  <si>
    <t>1. Repair and maintenance of roads, drainage and other infrastructures</t>
  </si>
  <si>
    <t>Support to Operations</t>
  </si>
  <si>
    <t>CITY HEALTH OFFICE II (CHO II )</t>
  </si>
  <si>
    <t>Dental services</t>
  </si>
  <si>
    <t>Oral Health Care Services was executed.</t>
  </si>
  <si>
    <t>Acquisition of new office equipments (steel filing cabinets, desktop computer sets, Total Station survey equipment, etc)</t>
  </si>
  <si>
    <t>-</t>
  </si>
  <si>
    <t>100% Pre School children have sound health and have access to nutritious food.</t>
  </si>
  <si>
    <t>100% indigent job orders garbage collectors, drivers, and street sweepers able to enjoy the benefits of Philhealth</t>
  </si>
  <si>
    <t>1% Child-Fund Allocation</t>
  </si>
  <si>
    <t>Provision of IT equipment, office supplies &amp; equipment, Furnitures and Fixtures; and accomplished payroll submitted within deadline of HRMO/CAO</t>
  </si>
  <si>
    <t>OFFICE OF THE SENIOR CITIZENS AFFAIRS (OSCA )</t>
  </si>
  <si>
    <t>Repair of Office Equipment</t>
  </si>
  <si>
    <t>Travelling Expenses</t>
  </si>
  <si>
    <t>Procurement of office supplies</t>
  </si>
  <si>
    <t>OSCA/CSWDO</t>
  </si>
  <si>
    <t>OSCA/CTO/CAO</t>
  </si>
  <si>
    <t>OSCA/CMO/IGOV</t>
  </si>
  <si>
    <t>LGU provision of 100% counterpart on BASCA members annual dues (mandated by an ordinance)</t>
  </si>
  <si>
    <t>Provision of financial assistance for centenarian</t>
  </si>
  <si>
    <t>OSCA/CSWDO/CMO</t>
  </si>
  <si>
    <t>Info. Dissemination thru gadgets</t>
  </si>
  <si>
    <t>OSCA/CEPPIO</t>
  </si>
  <si>
    <t>OSCA/CSWDO/CS</t>
  </si>
  <si>
    <t>OSCA/CSWDO/NCS/CFI</t>
  </si>
  <si>
    <t>Gift giving food assistance</t>
  </si>
  <si>
    <t>OSCA/CSWDO/CHO</t>
  </si>
  <si>
    <t>Engagement of Community Based Rehab Specialists</t>
  </si>
  <si>
    <t>Organization of Leaders in the communities</t>
  </si>
  <si>
    <t>Creation of GNP Council</t>
  </si>
  <si>
    <t>Requests of walk-in clients are responded</t>
  </si>
  <si>
    <t>Immediate response</t>
  </si>
  <si>
    <t>Urban/Container Gardening</t>
  </si>
  <si>
    <t>Assistance for communal project are strengthened</t>
  </si>
  <si>
    <t>Basic Services</t>
  </si>
  <si>
    <t>Shelter Materials Distribution</t>
  </si>
  <si>
    <t>Intersectoral Meetings</t>
  </si>
  <si>
    <t>Interpretation of data</t>
  </si>
  <si>
    <t>Encoding</t>
  </si>
  <si>
    <t>Profiling</t>
  </si>
  <si>
    <t>Community Assessment</t>
  </si>
  <si>
    <t>Provided support services for ESSO programs, projects and activites</t>
  </si>
  <si>
    <t>Support services for DepEd programs: Basic Education Learning Continuity Plan</t>
  </si>
  <si>
    <t>Teachers are able to perform services per BELCP thru adequate and appropriate printing equipment, printing and office supplies, and internet connectivity</t>
  </si>
  <si>
    <t>Support Service to ALS Program</t>
  </si>
  <si>
    <t>Effectively provided support service to the programs, projectsand activities of ALS Program</t>
  </si>
  <si>
    <t>Effectively provided support service to the programs, projectsand activities of SPED Program</t>
  </si>
  <si>
    <t>Support Services for QUEEN Program (projects and activities)</t>
  </si>
  <si>
    <t>Support services are provided to the programs, projects and activities of QUEEN program</t>
  </si>
  <si>
    <t>Naga Tertiary Scholarship Program</t>
  </si>
  <si>
    <t>Scholarship benefits are paid to students with disabilities</t>
  </si>
  <si>
    <t>Implementation of Naga (LINAW) Local Industry Network on Adopt a Waterways Program</t>
  </si>
  <si>
    <t>A634-07</t>
  </si>
  <si>
    <t>GF/NGA</t>
  </si>
  <si>
    <t>A511-04</t>
  </si>
  <si>
    <t>M631-01</t>
  </si>
  <si>
    <t>Community Environmental Awareness and Participation</t>
  </si>
  <si>
    <t>Community awareness and participation increased on Environmental protection due to series of IEC production and  distribution and Environmental Promotion activities, events and seminar in barangay, schools etc.</t>
  </si>
  <si>
    <t>A713-06</t>
  </si>
  <si>
    <t>Promotion of zero emission transportation system thru Naga City Bicycle Board</t>
  </si>
  <si>
    <t>M631-04</t>
  </si>
  <si>
    <t>Naga River Management</t>
  </si>
  <si>
    <t>Cleaner Naga River achieved due to regular maintenance of entire stretch of Naga River (hauling of floating garbage and solid debris, water hyacinth)</t>
  </si>
  <si>
    <t>100% of request for trimming   and cutting of trees were acted / 100% of all City roadways are properly maintained thru grass cutting    /zero casualty and reduced damages to properties brought by uprooted trees during typhoon</t>
  </si>
  <si>
    <t>Forest in Our Midst (FOM) program - Urban Greening Project</t>
  </si>
  <si>
    <t>Total mechanization on garbage collection and disposal both on regular waste and electronic/medical waste.</t>
  </si>
  <si>
    <t>LDF, Environment Fund</t>
  </si>
  <si>
    <t>M324-02</t>
  </si>
  <si>
    <t>PPP, Joint Venture</t>
  </si>
  <si>
    <t>N.C. Motorpool</t>
  </si>
  <si>
    <t>Road worhty and operational service vehicles, garbage trucks, heavy equipments and other stationary machineries of the city.</t>
  </si>
  <si>
    <t>SCO</t>
  </si>
  <si>
    <t>Faster &amp; more efficient implementation of small infra &amp; SLF projects</t>
  </si>
  <si>
    <t>Resource recovery program with emphasis on waste recycling to lessen the volume of residual waste</t>
  </si>
  <si>
    <t>M324-01</t>
  </si>
  <si>
    <t>2. Daily maintenance of SLF before and after the operation by application of daily soil cover.</t>
  </si>
  <si>
    <t>C.  OPERATIONS</t>
  </si>
  <si>
    <t>C. OPERATIONS</t>
  </si>
  <si>
    <t>B. SUPPORT TO OPERATIONS</t>
  </si>
  <si>
    <t>A. GENERAL ADMINISTRATIVE SERVICES</t>
  </si>
  <si>
    <t>Sub -Total (CPO)</t>
  </si>
  <si>
    <t>TOTAL, PSO-COMPONENT PROGRAMS</t>
  </si>
  <si>
    <t>SUB-TOTAL, CHO II</t>
  </si>
  <si>
    <t>SUB-TOTAL, LBO-MAIN</t>
  </si>
  <si>
    <t>Bantay Kataid Program</t>
  </si>
  <si>
    <t>SUB-TOTAL, LBO-COMPONENT PROGRAMS</t>
  </si>
  <si>
    <t>TOTAL,  OSCA</t>
  </si>
  <si>
    <t xml:space="preserve">                                                                                      TOTAL,  CSWDO-  MAIN</t>
  </si>
  <si>
    <t>TOTAL, CEO</t>
  </si>
  <si>
    <t>Improved Service Delivery</t>
  </si>
  <si>
    <t>SPORTS DEVELOPMENT PROGRAM</t>
  </si>
  <si>
    <t>CITY PROCUREMENT OFFICE</t>
  </si>
  <si>
    <t>PEOPLE PARTICIPATION IN LOCAL GOVERNANCE</t>
  </si>
  <si>
    <t>ASSISTANCE TO THE METRO NAGA DEVELOPMENT COUNCIL</t>
  </si>
  <si>
    <t>MEMBERSHIP IN THE LEAGUE OF CITIES OF THE PHILIPPINES</t>
  </si>
  <si>
    <t>FEDERATION OF LUPONG TAGAPAMAYAPA (PNaLO Program)</t>
  </si>
  <si>
    <t>LIGA NG MGA BARANGAY &amp; KAPISANAN NG MGA SANGGUNIANG BGY KGWD</t>
  </si>
  <si>
    <t>ASSISTANCE TO OTHER NGAs</t>
  </si>
  <si>
    <t>NAGA CITY YOUTH DEVELOPMENT OFFICE (NCYDO)</t>
  </si>
  <si>
    <t>WATER SERVICES DIVISION</t>
  </si>
  <si>
    <t>CITY DISASTER RISK REDUCTION AND MANAGEMENT OFFICE (CDRRMO)</t>
  </si>
  <si>
    <t>NAGA CITY COUNCIL FOR THE WELFARE AND PROTECTION OF CHILDREN (NCCWPC)/NAGA CITY CHILDREN AFFAIRS OFFICE (NCCAO )</t>
  </si>
  <si>
    <t>SANGGUNIANG PANLUNGSOD (SP)</t>
  </si>
  <si>
    <t>Sub -Total (Sports)</t>
  </si>
  <si>
    <t>Sub -Total (WSD)</t>
  </si>
  <si>
    <t>Sub-Total (NCCWPC/NCCAO)</t>
  </si>
  <si>
    <t>TOTAL, CMO-COMPONENT PROGRAMS</t>
  </si>
  <si>
    <t>TOTAL, SP-COMPONENT PROGRAMS</t>
  </si>
  <si>
    <t>TOTAL, SP-Main</t>
  </si>
  <si>
    <t>TOTAL, CMO-Main</t>
  </si>
  <si>
    <t>TOTAL, OCA-Main</t>
  </si>
  <si>
    <t>Sub-Total (JMRCGG)</t>
  </si>
  <si>
    <t>Sub-Total (CPRFMO)</t>
  </si>
  <si>
    <t>Sub-Total (i-GOV)</t>
  </si>
  <si>
    <t>Sub-Total (GNP)</t>
  </si>
  <si>
    <t>20% LOCAL DEVELOPMENT FUND</t>
  </si>
  <si>
    <t>CMO/CTO</t>
  </si>
  <si>
    <t xml:space="preserve">Amortization due paid </t>
  </si>
  <si>
    <t>GF/SEF</t>
  </si>
  <si>
    <t>CMO/CEPPIO</t>
  </si>
  <si>
    <t>Activities and events in celebration of the city's Charter Anniversary and the Peñafrancia Festival completed within budget and schedule</t>
  </si>
  <si>
    <t>Insurance Premiums due paid within the prescribed period</t>
  </si>
  <si>
    <t>A.</t>
  </si>
  <si>
    <t>Quick Reaction Fund</t>
  </si>
  <si>
    <t>Timely and appropriate assistance to households affected by calamities</t>
  </si>
  <si>
    <t>B.</t>
  </si>
  <si>
    <t>TOTAL, GEN. PUBLIC SERVICES SECTOR</t>
  </si>
  <si>
    <t xml:space="preserve">LDRRMF </t>
  </si>
  <si>
    <t>TOTAL,  LDRRMF</t>
  </si>
  <si>
    <t>A113-08</t>
  </si>
  <si>
    <t>A424-11</t>
  </si>
  <si>
    <t>TOTAL, MEPO</t>
  </si>
  <si>
    <t>TOTAL, NATURAL RESOURCES SERVICES SECTOR:</t>
  </si>
  <si>
    <t>A114-05</t>
  </si>
  <si>
    <t>Community WiFi Project</t>
  </si>
  <si>
    <t>School Internet Connectivity</t>
  </si>
  <si>
    <t>Repair and Maintenance of Educare Centers</t>
  </si>
  <si>
    <t>School Building Facilities Maintenance</t>
  </si>
  <si>
    <t>M114-01</t>
  </si>
  <si>
    <t>GF/DOH</t>
  </si>
  <si>
    <t>GF/DOST</t>
  </si>
  <si>
    <t>General Administration and Support</t>
  </si>
  <si>
    <t>IAS</t>
  </si>
  <si>
    <t>Mandated office functions duly administered and delivered</t>
  </si>
  <si>
    <t>Internal Audit</t>
  </si>
  <si>
    <t>Capacity Development of IAS personnel  and ICS stakeholders</t>
  </si>
  <si>
    <t>A. GENERAL ADMINISTRATION AND SUPPORT (GAS)</t>
  </si>
  <si>
    <t>B. SUPPORT TO OPERATIONS (STO)</t>
  </si>
  <si>
    <t>CPO, PU</t>
  </si>
  <si>
    <t>CPO, CACCO, CBO, ITO, CTO, PU</t>
  </si>
  <si>
    <t>Sub -Total (Others)</t>
  </si>
  <si>
    <t>NCCWPC - Children Affairs Office</t>
  </si>
  <si>
    <t>B. OPERATIONS</t>
  </si>
  <si>
    <t>Ordinances promoting Child-rights are formulated; Children's month celebrated and State of the Children Report are delivered.</t>
  </si>
  <si>
    <t>Various capability trainings are conducted; Regular meetings for the LCPC &amp; BCPC are observed.</t>
  </si>
  <si>
    <t>Various outreach programs will benefit indigent children and child-services are expanded.</t>
  </si>
  <si>
    <t>Kaakiang Nagueño are encouraged to participate in various socio-cultural activities.</t>
  </si>
  <si>
    <t>Functional and Operational WSD</t>
  </si>
  <si>
    <t>Participation in PCL, NMYL and VML activities</t>
  </si>
  <si>
    <t>1 Document  detailing the minutes of the annual board of Directors meeting</t>
  </si>
  <si>
    <t>10 reports/articles/research papers from citizens on LGU PPAs using evidence-based data gathering, analyses, conclusions, and recommendations</t>
  </si>
  <si>
    <t xml:space="preserve">2 keynote conference speakers, 10 conference presentors to relay knowledge obtained from their fields of study, practice, or communities served </t>
  </si>
  <si>
    <t>Networking and Partinership Building with Government  Agencies, NGO's and the Private Sector</t>
  </si>
  <si>
    <t>10 Gov't Agencies/NGO's/Private groups provided with intensive Good Governance Trainiing</t>
  </si>
  <si>
    <t>2 Ceremonies/Events Commemorating the life and death of the late Sec. Jess M. Robredo</t>
  </si>
  <si>
    <t>GENERAL ADMINISTRATIVE SERVICES (GAS)</t>
  </si>
  <si>
    <t>CPRFMO</t>
  </si>
  <si>
    <t>SUPPORT TO OPERATIONS (STO)</t>
  </si>
  <si>
    <t>At least 90% of city or  barangay greening projects supported</t>
  </si>
  <si>
    <t>Propagation of commercial, ornamental plants, shrubs and grasses.</t>
  </si>
  <si>
    <t>100% fully grown commercial, ornamental plants, shrubs and grasses ready to support in greening activities.</t>
  </si>
  <si>
    <t>Landscaping of 21 areas owned by CPRFMO: City Hall, Plaza Quezon, Plaza Rizal, 15 Martirez, Plaza Barlin, Plaza de Nueva Caceres, JMR Coliseum, Panganiban, Rotonda &amp; Del Rosario Center &amp; Splitter Island, SEED Montessori, BSTC, Nursery, Youth Center Center Islands, Bicol Central Station, J.Miranda, Almeda, STI center island, Balatas &amp; Sta.Cruz New Development Site</t>
  </si>
  <si>
    <t>100% maintained areas assigned to the office for beautification,</t>
  </si>
  <si>
    <t>Replacement of ground Cover (grass) at Identified major areas such as NCYC, Plazas, Various Schools and Other areas Identified</t>
  </si>
  <si>
    <t>100 % Planting Crab Grass for ground cover at City Youth Center and City hall Compound etc.</t>
  </si>
  <si>
    <t>Maintenance and full supply of pool cleaning agents and other supplies &amp; equipments.</t>
  </si>
  <si>
    <t>100% Clean and safe swimming pools at Metro Naga Sports Complex and Naga City Youth Center and disinfection of Government facilities is guaranteed for full operation</t>
  </si>
  <si>
    <t>Purchase of cleaning supplies &amp; maintenance of NCYC Hostel &amp; MNSC Facilities</t>
  </si>
  <si>
    <t>Facilities are well clean &amp; maintained ready to be use by the Nagueños.</t>
  </si>
  <si>
    <t>Purchase of gardening and pruning tools, employee safety and productivity</t>
  </si>
  <si>
    <t>100% supplied the protective equipments and tools for personnel safety and good delivery of works</t>
  </si>
  <si>
    <t>Repairs and maintenance of Machinery &amp; Equipment</t>
  </si>
  <si>
    <t>100% repairs for themachinery and equipment</t>
  </si>
  <si>
    <t>Works related and unforseen and for immediate maintenance and unexpected maintenance works</t>
  </si>
  <si>
    <t>100% maintenance for 100 expected guests and walk ins</t>
  </si>
  <si>
    <t>Purchase of new equipment and machineries in replacement of old/overuse equipment and mahineries.</t>
  </si>
  <si>
    <t>100% new equipments and machineries for full operation of cleaning &amp; good services</t>
  </si>
  <si>
    <t>A. GENERAL ADMINISTRATION SUPPORT</t>
  </si>
  <si>
    <t>Basic office function is funded.</t>
  </si>
  <si>
    <t>Revision of Citizen's Charter</t>
  </si>
  <si>
    <t>Seal of Good Local Governance (SGLG) Regional and National Assessment</t>
  </si>
  <si>
    <t>Transparency Program</t>
  </si>
  <si>
    <t>Capturing and documenting of inquiries, complaints, feedbacks, and requests emailed to info@naga.gov.ph.</t>
  </si>
  <si>
    <t>Continuous re-engineering and re-designing of the city website (www.naga.gov.ph).</t>
  </si>
  <si>
    <t>Provision of office supplies and equipment, furnitures and fixtures</t>
  </si>
  <si>
    <t>Establish partnership with NGOs or Private Sectors who have the same mission to alleviate poverty in the country</t>
  </si>
  <si>
    <t>Families who need shelter materials are identified and assisted</t>
  </si>
  <si>
    <t>LERC Families are capacitated to establish community urban/container gardens</t>
  </si>
  <si>
    <t>Creation of advisory, consultative or legisative body to manage the affairs of the GNP.</t>
  </si>
  <si>
    <t>All LERC sites are represented by their respective officers</t>
  </si>
  <si>
    <t>100% on-time submission of every report requested and/or requried by different offices or agencies</t>
  </si>
  <si>
    <t>100% provision of all items needed in efficient the delivery of services of the office</t>
  </si>
  <si>
    <t>Operations - Legal Services</t>
  </si>
  <si>
    <t>100% Cases represented in all hearings and all pleadings and other court bound papers required in all cases are timely submitted</t>
  </si>
  <si>
    <t>100% of requests for legal opinion, assistance, or recommendation promptly acted upon</t>
  </si>
  <si>
    <t>GENERAL ADMINISTRATION AND SUPPORT (GAS)</t>
  </si>
  <si>
    <t>Planning Services</t>
  </si>
  <si>
    <t>Research and Evaluation Services</t>
  </si>
  <si>
    <t>Research on expanded performance indicators for all city govenment agencies</t>
  </si>
  <si>
    <t>Secretariat services</t>
  </si>
  <si>
    <t>Effective and efficient secretariat services performed</t>
  </si>
  <si>
    <t>GF/SPA</t>
  </si>
  <si>
    <t>CCRO</t>
  </si>
  <si>
    <t>Conduct of Team-Building Activity, frontline seminar/training and other related capacity development for CTO personnel</t>
  </si>
  <si>
    <t>Setting up of whole year round Business One Stop Shop</t>
  </si>
  <si>
    <t>Year round BOSS and compliant to EODB Act</t>
  </si>
  <si>
    <t>Collection of taxes, fees and charges thru manual and on-line payment.</t>
  </si>
  <si>
    <t>CAccO with Barangay Government Units</t>
  </si>
  <si>
    <t>Expansion of Accounting Office</t>
  </si>
  <si>
    <t>CAccO with CBO and CEO</t>
  </si>
  <si>
    <t>Existence of renovated working space</t>
  </si>
  <si>
    <t>CAccO with NCCWW</t>
  </si>
  <si>
    <t>Improvement of Barangay Accounting Services</t>
  </si>
  <si>
    <t>GSO</t>
  </si>
  <si>
    <t>CHRMO/CEO</t>
  </si>
  <si>
    <t>Upgrading of systems and hardwares</t>
  </si>
  <si>
    <t>Recruitment, Selection &amp; Placement</t>
  </si>
  <si>
    <t>Learning &amp; Development</t>
  </si>
  <si>
    <t>Performance Management</t>
  </si>
  <si>
    <t>Rewards &amp; Recognition</t>
  </si>
  <si>
    <t>Employees Welfare &amp; Benefits</t>
  </si>
  <si>
    <t>Mobility provided to support IT infrastructure and network maintenance</t>
  </si>
  <si>
    <t>ITO/PSO</t>
  </si>
  <si>
    <t>Number of emergency and non emergency calls and CCTV footage are properly addressed for disposition.</t>
  </si>
  <si>
    <t>Enforcement of national and local statutes pertaining to safety and order and issuances of citations pertaining to violators of national and local statutes</t>
  </si>
  <si>
    <t>TRAFFIC ENFORCEMENT SERVICES</t>
  </si>
  <si>
    <t>General Administration</t>
  </si>
  <si>
    <t>Creation of Plantilla Positions</t>
  </si>
  <si>
    <t>Barangay Support Fund</t>
  </si>
  <si>
    <t>Essential Community Services</t>
  </si>
  <si>
    <t>Naga City Community Employment Program</t>
  </si>
  <si>
    <t>Naga City Business Stimulus Program</t>
  </si>
  <si>
    <t>14.) Debt service, Development Bank of the Philippines</t>
  </si>
  <si>
    <t>Reduce incidence of flooding</t>
  </si>
  <si>
    <t>GF/LDRRMF</t>
  </si>
  <si>
    <t>To serve as Multi-Purpose Center for Sports and other activities</t>
  </si>
  <si>
    <t>Provides improved structures for safety for indoor activities</t>
  </si>
  <si>
    <t>Provides improved structures for safety for indoor activities and conducive environment</t>
  </si>
  <si>
    <t>BMEECO</t>
  </si>
  <si>
    <t>Reduce the pollution loads in different waterways and enhance the physical condition of all waterways in Naga City thru Community and Industry Participation</t>
  </si>
  <si>
    <t>Local Environmental Policies Administration and Enforcement</t>
  </si>
  <si>
    <t>100% Environmental Ordinances and Regulation are strictly implemented</t>
  </si>
  <si>
    <t>Special Service for Disaster risk and hazard preparedness response and roadway maintenance</t>
  </si>
  <si>
    <t>A. General Administrative Services</t>
  </si>
  <si>
    <t>LDF, GF, Environment Fund</t>
  </si>
  <si>
    <t>Grants, PPP</t>
  </si>
  <si>
    <t>ENGINEERING SERVICES : NAGA CITY MOTORPOOL</t>
  </si>
  <si>
    <t>A. GAS (Included in SWMO)</t>
  </si>
  <si>
    <t>8000-2-02-41(1)-01-00-00</t>
  </si>
  <si>
    <t>8000-2-02-41(1)-01-01-00</t>
  </si>
  <si>
    <t>Repair &amp; maintenance of all city gov. vehicles, dump trucks, heavy equipments, generator sets &amp; other stationary machineries.</t>
  </si>
  <si>
    <t>8000-2-02-41(1)-01-02-00</t>
  </si>
  <si>
    <t>Equipments for spraying operations and maintenance of sanitary landfill facility.</t>
  </si>
  <si>
    <t>8000-2-02-41(1)-01-03-00</t>
  </si>
  <si>
    <t>Procurement of 2 units Service Vehicle, Diesel Engine, Brand new</t>
  </si>
  <si>
    <t>Provide transportation assistance to requests of Barangays, City Hall Offices and NGO's</t>
  </si>
  <si>
    <t>8000-2-02-41(1)-02-00-00</t>
  </si>
  <si>
    <t>8000-2-02-41(1)-02-01-00</t>
  </si>
  <si>
    <t>Rental of equipment for various environmental projects of the city. (Bulldozer, Backhoe, Excavator, etc.)</t>
  </si>
  <si>
    <t>TOTAL, NAGA CITY MOTORPOOL</t>
  </si>
  <si>
    <t>ENGINEERING SERVICES : SPECIAL CONCERNS OFFICE</t>
  </si>
  <si>
    <t>8000-2-02-41(2)-01-00-00</t>
  </si>
  <si>
    <t>8000-2-02-41(2)-01-01-00</t>
  </si>
  <si>
    <t>Purchased of construction equipments for SCO projects implementation.</t>
  </si>
  <si>
    <t>8000-2-02-41(2)-02-00-00</t>
  </si>
  <si>
    <t>Intensified small scale infra projects in the city and barangays, which may includes repair and construction of drainages, pathwalks, footbridges, public restrooms, multi-purpose buildings, pavement for communal use and any other projects that may deemed necessary for implementation by the City Mayor.</t>
  </si>
  <si>
    <t>Provide adequate road networks and other small infra projects within Naga City.</t>
  </si>
  <si>
    <t>Year-round drainage Declogging Activity on low lying areas and commercial establishments of the city.</t>
  </si>
  <si>
    <t>Reduce the incidence of flooding in low lying areas of Naga City</t>
  </si>
  <si>
    <t>TOTAL, SPECIAL CONCERN OFFICE</t>
  </si>
  <si>
    <t>CHO II</t>
  </si>
  <si>
    <t>3000-2-01-11(1)-002-000-000</t>
  </si>
  <si>
    <t>3000-2-01-11(1)-002-001-000</t>
  </si>
  <si>
    <t>Procurement of Medicines , Vaccines and Medical Supplies</t>
  </si>
  <si>
    <t>3000-2-01-11(1)-002-003-000</t>
  </si>
  <si>
    <t>Triage area</t>
  </si>
  <si>
    <t>building of Triage area for the Patients of CHOII</t>
  </si>
  <si>
    <t>3000-2-01-11(1)-002-004-000</t>
  </si>
  <si>
    <t>building of Breastfeeding facility for the Patients of CHOII</t>
  </si>
  <si>
    <t>3000-2-01-11(1)-003-000-000</t>
  </si>
  <si>
    <t>3000-2-01-11(1)-003-001-000</t>
  </si>
  <si>
    <t>3000-2-01-11(1)-003-002-000</t>
  </si>
  <si>
    <t>3000-2-01-11(1)-003-003-000</t>
  </si>
  <si>
    <t>3000-2-01-11(1)-003-004-000</t>
  </si>
  <si>
    <t>3000-2-01-11(1)-003-005-000</t>
  </si>
  <si>
    <t>3000-2-01-11(1)-003-006-000</t>
  </si>
  <si>
    <t>3000-2-01-11(1)-003-007-000</t>
  </si>
  <si>
    <t>100% Implementation of Programs, Projects, Activities (PPAs) on health programs within the prescribed schedule</t>
  </si>
  <si>
    <t>A. General Administrative Services (GAS)</t>
  </si>
  <si>
    <t>Various Nutrition Programs</t>
  </si>
  <si>
    <t>CSWDO/SEED</t>
  </si>
  <si>
    <t>Implementation of E Queen Ordinance for Educare Program</t>
  </si>
  <si>
    <t>100% increase of enrolees in preschool education</t>
  </si>
  <si>
    <t>Provision of Rice Subsidy to Educare Children per E Queen Ordinance (3,000 children)</t>
  </si>
  <si>
    <t>Provision of Supplemental Feeding to Pre-School children (SF Program)</t>
  </si>
  <si>
    <t>Implementation of RA 11861 (Cash Subsidy)</t>
  </si>
  <si>
    <t>100% Improved quality of life of indigent Solo Parent</t>
  </si>
  <si>
    <t>Attendance confirmed and certified by sponsoring organization.</t>
  </si>
  <si>
    <t>Monthly Meetings of the Naga City Senior Citizens Federation Board of Directors composed of the 27 BASCA Presidents.</t>
  </si>
  <si>
    <t>Assistance / Physical Guidance of 2 SC for 4 days per week to movie goers at 287.00 per head</t>
  </si>
  <si>
    <t>SC Attendant received the FA for their Income Augmentation</t>
  </si>
  <si>
    <t>Annual Search evaluation/ Assesment of being best Performing BASCA (mandated by an ordinance)</t>
  </si>
  <si>
    <t>Entries are evaluated, winners are proclaimed and prizes are awarded</t>
  </si>
  <si>
    <t>Celebration of the Naga City Senior Citizens month</t>
  </si>
  <si>
    <t>OSCA/ CMO/ CEPPIO</t>
  </si>
  <si>
    <t>Holding of NCSCFI Annaul General Assembly</t>
  </si>
  <si>
    <t>OSCA / CSWDO</t>
  </si>
  <si>
    <t>Commodities purchased, delivered and distributed to the recipients.</t>
  </si>
  <si>
    <t>Commodities purchase and repacked and distributed to the beneficiaries on the scheduled dates</t>
  </si>
  <si>
    <t>SC OSCA ID holders movie goers availed and enjoyed the additional LGU benefits</t>
  </si>
  <si>
    <t>OSCA/NCSCFI</t>
  </si>
  <si>
    <t>Provision on incentives for Veterans "Araw ng Kagitingan Celeb"</t>
  </si>
  <si>
    <t>Identified centenarian received in full the allocated financial aid.</t>
  </si>
  <si>
    <t>Provision of Financial Assistance to SC 96 years old above .</t>
  </si>
  <si>
    <t>Recognition of BASCA members talents, abilities &amp; potentials</t>
  </si>
  <si>
    <t>NCSCFI / OSCA</t>
  </si>
  <si>
    <t>BASCA representative are recognized and awarded during cultural shows and competition</t>
  </si>
  <si>
    <t>Operationalization of PDAO</t>
  </si>
  <si>
    <t>Provision of Relief Packs to PWDs</t>
  </si>
  <si>
    <t>Operation and Maintenance of Lingkod Barangay Office</t>
  </si>
  <si>
    <t>Push 4 Science Campaign and DOST nuLab Vehicle</t>
  </si>
  <si>
    <t>ESSO-charged personnel receive their pay correctly and on time, procurements are delivered on time, and other admin services rendered properly and on time</t>
  </si>
  <si>
    <t>GF / SEF/ NGO/ CSO/ Foreign FA</t>
  </si>
  <si>
    <t>Purchase of equipment and motor vehicles</t>
  </si>
  <si>
    <t>General Administration and Support Services for ESSO programs, projects and activities</t>
  </si>
  <si>
    <t>Repair and rehabilitation of ESSO buildings and facilities</t>
  </si>
  <si>
    <t>ESSO / CEO / BMO / GSD / WSD / CPFRMO</t>
  </si>
  <si>
    <t>Operationalization of EduCare Program</t>
  </si>
  <si>
    <t>ESSO / CSWDO</t>
  </si>
  <si>
    <t>Professionalization of and Capacity Development for Early Childhood Care and Development personnel</t>
  </si>
  <si>
    <t>Educare Books, Journals, Publications &amp; Pamphlets</t>
  </si>
  <si>
    <t>Construction of new Educare Centers</t>
  </si>
  <si>
    <t>Anti-Tuberculosis fees and engagement in other health programs</t>
  </si>
  <si>
    <t>Philippine National Red Cross fees and involvement in humanitarian programs</t>
  </si>
  <si>
    <t>BSP fees and other programs</t>
  </si>
  <si>
    <t>GSP Fees and other programs</t>
  </si>
  <si>
    <t>Test Paper fees and production costs</t>
  </si>
  <si>
    <t>Athletic fees and operationalization of Sports Clubs</t>
  </si>
  <si>
    <t>school publication fees and campus journalism activities</t>
  </si>
  <si>
    <t>SSG/SSC/Pupil's Government Fees and other leadership programs</t>
  </si>
  <si>
    <t>Library/Laboratory fees and other related projects</t>
  </si>
  <si>
    <t>School supplies for students</t>
  </si>
  <si>
    <t>Empowerment Fund</t>
  </si>
  <si>
    <t>Recognition Ceremonies</t>
  </si>
  <si>
    <t>Graduation Fee Assistance</t>
  </si>
  <si>
    <t>Class Memorials</t>
  </si>
  <si>
    <t>Parenting Seminar and Capability Development Assistance</t>
  </si>
  <si>
    <t>Task Force Dunong and tutoring programs</t>
  </si>
  <si>
    <t>Support Services for Summer Enhancement and Enrichment Program</t>
  </si>
  <si>
    <t>Effectively provided support service to the programs, projectsand activities of SEEP</t>
  </si>
  <si>
    <t>Honorarium for SEEP Teachers</t>
  </si>
  <si>
    <t>Donation of School Equipment and Materials for ALS</t>
  </si>
  <si>
    <t>Support Services for Scholarship Programs</t>
  </si>
  <si>
    <t>Effectively provided support service to the scholarship programs, projects and activities of Naga</t>
  </si>
  <si>
    <t>Support Service to SPED Programs</t>
  </si>
  <si>
    <t>ESSO / PDAO</t>
  </si>
  <si>
    <t>DepEd Programs are fully supported and implemented</t>
  </si>
  <si>
    <t>Support to Trainings, Seminars and Conferences of DepEd</t>
  </si>
  <si>
    <t>Support to English Programs of DepEd</t>
  </si>
  <si>
    <t>Support to Filipino Programs of DepEd</t>
  </si>
  <si>
    <t>Support to Math Programs of DepEd</t>
  </si>
  <si>
    <t>Support to Science and Technology Programs of DepEd</t>
  </si>
  <si>
    <t>Support to Social Studies Programs of DepEd</t>
  </si>
  <si>
    <t>Support to EPP/TLE Programs of DepEd</t>
  </si>
  <si>
    <t>Support to MSEP, MAPEH, Literary, Musical and Special Programs of DepEd</t>
  </si>
  <si>
    <t>Support to Values Education Programs of DepEd</t>
  </si>
  <si>
    <t>Support to Programs, Projects and Activities of BSP - Naga City Council</t>
  </si>
  <si>
    <t>Support to Programs, Projects and Activities of GSP - Naga City Council</t>
  </si>
  <si>
    <t>Support to Reading and Numeracy Programs of DepEd</t>
  </si>
  <si>
    <t>Support to School-Based Feeding Programs</t>
  </si>
  <si>
    <t>Support to DepEd Division and District Programs</t>
  </si>
  <si>
    <t>Support for Newly Established Schools</t>
  </si>
  <si>
    <t>Scouts Parade and DXMC Support</t>
  </si>
  <si>
    <t>ESSO / CEO / CLO / HSDO</t>
  </si>
  <si>
    <t>Educare Child Record and ID</t>
  </si>
  <si>
    <t>Scholarship benefits for indigent students in private schools are paid in full and on time to their schools</t>
  </si>
  <si>
    <t>Thinking Day and other programs</t>
  </si>
  <si>
    <t>QUEEN meetings and activities</t>
  </si>
  <si>
    <t>Educational assistance for indigent students in private schools are paid in full and on time to their schools</t>
  </si>
  <si>
    <t>Educational assistance for students in medicine are paid in full and on time to their schools</t>
  </si>
  <si>
    <t>Anti-Truancy Programs</t>
  </si>
  <si>
    <t>Anti-Truacy programs of LGU-Naga are fully implemented</t>
  </si>
  <si>
    <t>Anti-Corporal Punishment Programs</t>
  </si>
  <si>
    <t>Anti-Corporal Punishment Programs of LGU-Naga are fully implemented</t>
  </si>
  <si>
    <t>Sports Academy of Naga is constructed, operational and sustainable</t>
  </si>
  <si>
    <t>Students in the grass-root have internet connection in order to adopt to blended and online learning</t>
  </si>
  <si>
    <t>B. SUPPORT TO OPERATIONS (STO):</t>
  </si>
  <si>
    <t>Decisions are based on relevant and updated information, compliance reports submitted on time</t>
  </si>
  <si>
    <t>C. OPERATIONS:</t>
  </si>
  <si>
    <t>a.  Palay Seed Production Project</t>
  </si>
  <si>
    <t>At least 2 farmers are certified as palay seed producers</t>
  </si>
  <si>
    <t>b.  Rice Processing Center Operation with Construction of Warehouse</t>
  </si>
  <si>
    <t>CAgO/PhilMech</t>
  </si>
  <si>
    <t>100% of rice requirement of city gov't procured from local farmers at no less than P18/kilo</t>
  </si>
  <si>
    <t>GF/LDF/NGA</t>
  </si>
  <si>
    <t>c.  Post Harvest Facility Services</t>
  </si>
  <si>
    <t>90% availability of post harvest facilities</t>
  </si>
  <si>
    <t>d.  Food Processing Services</t>
  </si>
  <si>
    <t>e.  Mushroom Production Promotion Project</t>
  </si>
  <si>
    <t>100 farmers complete course on GAP and related standards and practices and on CCA</t>
  </si>
  <si>
    <t>g. Intensified Crop Insurance Coverage</t>
  </si>
  <si>
    <t>CAgO/PCIC</t>
  </si>
  <si>
    <t>100% of RSBSA-registered farmers are PCIC enrolled</t>
  </si>
  <si>
    <t>h.  Marketing Support Services</t>
  </si>
  <si>
    <t>90% availability of farm machineries</t>
  </si>
  <si>
    <t>i.  Acquisition of Agricultural Drone</t>
  </si>
  <si>
    <t>90% availability of drone</t>
  </si>
  <si>
    <t>b.  Balanced Fertilization Adoption Program</t>
  </si>
  <si>
    <t>200 farmers are practicing BFS</t>
  </si>
  <si>
    <t>i.  Training and Adoption of BFS Protocols</t>
  </si>
  <si>
    <t>100 farmers adopt BFS training</t>
  </si>
  <si>
    <t>ii.  Soil analysis and fertilizer recommendation services</t>
  </si>
  <si>
    <t>200 farms analyzed and fertilizer recommendation received by farmers</t>
  </si>
  <si>
    <t>c.  Natural/Organic Farming Promotion Project</t>
  </si>
  <si>
    <t>i. Conversion of Nursery into demo site for natural/organic farming practices</t>
  </si>
  <si>
    <t>100% of farm inputs used at the city nursery are organic</t>
  </si>
  <si>
    <t>ii.  Vermicast Production</t>
  </si>
  <si>
    <t>iii.  Implementation of Ordinance2013-025 and related ordinances</t>
  </si>
  <si>
    <t>Mandated meetings held, policy recommendations issued</t>
  </si>
  <si>
    <t>d.  Farmers Capacity Development Activities</t>
  </si>
  <si>
    <t>i. Conduct of Farmers Field School</t>
  </si>
  <si>
    <t>Two season-long Farmers Field School  conducted per banner crop</t>
  </si>
  <si>
    <t>ii.  Benchmarking Activities</t>
  </si>
  <si>
    <t>One benchmarking activity conducted</t>
  </si>
  <si>
    <t>e.  SARIG Naga Credit Program</t>
  </si>
  <si>
    <t>100% utilization of available funding, 90% collection efficiency</t>
  </si>
  <si>
    <t>a.  Irrigation Upgrading Projects</t>
  </si>
  <si>
    <t>CAgO/NIA</t>
  </si>
  <si>
    <t>At least two irrigation systems repaired</t>
  </si>
  <si>
    <t>b.  National Corn Program</t>
  </si>
  <si>
    <t>CAgO/DA</t>
  </si>
  <si>
    <t>100% compliance to DA protocols</t>
  </si>
  <si>
    <t>c.  National Rice Program</t>
  </si>
  <si>
    <t>d.  National HVC Program</t>
  </si>
  <si>
    <t>a.  BAT Urban Gardening Project</t>
  </si>
  <si>
    <t>100% of urban barangays have nurseries, at least 5 households per sitio have urban gardens emanating from project</t>
  </si>
  <si>
    <t>b.  Aquaponics Promotion Activities</t>
  </si>
  <si>
    <t>At least one aquaponics each of three urban barangay</t>
  </si>
  <si>
    <t>c.  Urban and Peri-Urban Agriculture Program</t>
  </si>
  <si>
    <t>At least 100 households engaged in urban/peri-urban agriculture</t>
  </si>
  <si>
    <t>At least 500 seedlings of cacao, coconut and pili seedlings are planted</t>
  </si>
  <si>
    <t>a.  ICCAFC Support Services</t>
  </si>
  <si>
    <t>12 Monthly meetings held</t>
  </si>
  <si>
    <t>b.  FCA Support Services</t>
  </si>
  <si>
    <t>20 FCAs are registered with DA</t>
  </si>
  <si>
    <t>c.  Farmers Celebrations and Recognitions</t>
  </si>
  <si>
    <t>Farmers Week held</t>
  </si>
  <si>
    <t>C O M PO N E N T  P R O G R A M S</t>
  </si>
  <si>
    <t>CVO/CEO</t>
  </si>
  <si>
    <t>Security Infra Improvement</t>
  </si>
  <si>
    <t>Bus Terminal Operations</t>
  </si>
  <si>
    <t>BCS Safe Travel Program</t>
  </si>
  <si>
    <t>Services Infra Improvement</t>
  </si>
  <si>
    <t>CMO/CEO/BAC</t>
  </si>
  <si>
    <t>Roofing of vendor areas and installation of large tents along walls &amp;  designated areas of 3rd floor NCPM; covered pathways for buying public-including improvement of 3rd level flooring and drainage system</t>
  </si>
  <si>
    <t>CMO/CEO/BAC/
CPDO/ENRO</t>
  </si>
  <si>
    <t>LDF</t>
  </si>
  <si>
    <t>Installation of passenger lifts prioritizing PWDs and senior citizens &amp; freight lifts for products going up/down 2nd &amp; 3rd level NCPM</t>
  </si>
  <si>
    <t>Repainting of inner walls, beams, posts, and ceilings of NCPM Building</t>
  </si>
  <si>
    <t>Purchase and fabrication of cleaning and maintenance equipment, tools and protective gears (Stainless carts, waste bins, carpentry ,masonry, electrical and plumbing)</t>
  </si>
  <si>
    <t>Streamrolling of 5S Program “Merkadong Malinig Negosyong Masarig”</t>
  </si>
  <si>
    <t>Safe clean and sanitized NCPM surroundings in and out with functional CR, smooth water and sewage system, hazard-free and well-lighted NCPM</t>
  </si>
  <si>
    <t>Maintenance &amp; expansion of CCTV camera and its coverage</t>
  </si>
  <si>
    <t>10 additional CCTV cameras installed</t>
  </si>
  <si>
    <t>Re-training of Market Security Personnel ( Market Guards, Market Inspectors,Driver and CCTV Operators) &amp; additional purchase of equipment and gadgets</t>
  </si>
  <si>
    <t>Repair and improvement of SSF on packaging &amp; meat processing facility and equipment</t>
  </si>
  <si>
    <t>Acquisition, replacement, expansion and maintenance of directional &amp; traffic signages and section signages</t>
  </si>
  <si>
    <t>At least 3 free Radio/TV interviews per quarter accommodated</t>
  </si>
  <si>
    <t>Positive feedback from media/public received in favor of MEPO, LGU Naga</t>
  </si>
  <si>
    <t>Increased &amp; active participation of stallholders, vendors and other MEPO partners, stakeholders</t>
  </si>
  <si>
    <t>NAMASFED, various sectoral organizations improved partnership/Participating stallholders with improved skills and trainings</t>
  </si>
  <si>
    <t>Maintenance &amp; Monitoring of Timbangan Ng Bayan</t>
  </si>
  <si>
    <t>Maintenance &amp; enhancement of Customer’s Service Welfare Desk</t>
  </si>
  <si>
    <t>New and innovative market policies and amendments to market ordinances and developmental initiatives are drafter and forwarded to City Mayor or the Sangguniang Panglunsod whenever necessary</t>
  </si>
  <si>
    <t>Business counseling  provided specially to delinquent or losing stallholders</t>
  </si>
  <si>
    <t>Sectoral meeting of all stallholders and vendors</t>
  </si>
  <si>
    <t>NAMASFED Leaders, members &amp; partners of MEPO issues and development initiatives agreed upon</t>
  </si>
  <si>
    <t>Collection, recording &amp; remittances of fees, rentals &amp; taxes to stallholders, vendors and other doing business at NCPM</t>
  </si>
  <si>
    <t>Regular monthly market Awards Committee meeting held to award and adjudicates stall cases and responds to NCPM developmental concerns.</t>
  </si>
  <si>
    <t>Nagueños/ñas entrepreneurs avail stalls following regular legal procedures and timely resolution of stall cases.</t>
  </si>
  <si>
    <t>Management of two (2) new satellite markets (San Isidro and Pacol)</t>
  </si>
  <si>
    <t>Bi-annual inspection and monitoring of weighing and measuring devices of business establishment within NCPM, CBD 1-2, and in 27 Barangays of Naga.</t>
  </si>
  <si>
    <t>Weekly price monitoring and inspection of goods and services offered in the market to ensure safety and quality of non-food items and services &amp; fitness of food for human consumptions</t>
  </si>
  <si>
    <t>ITPO/ CMO/ CPDO/ CEO/SP</t>
  </si>
  <si>
    <t>1. existing collaboration between academe and large IT-BPM firms sustained</t>
  </si>
  <si>
    <t>1. 100% of all investment servicing requests attended to within the required timeframe</t>
  </si>
  <si>
    <t>1. data, as needed, as input for economic policy formulation/advocacy and industry development, submitted; 2. database of prospective locators in priority industries, for purposes of targeting, maintained; 3. research requirements provided, as needed by prospective locators; 4. competitiveness monitoring data regularly updated</t>
  </si>
  <si>
    <t>A112-04</t>
  </si>
  <si>
    <t>A114-11</t>
  </si>
  <si>
    <t>A811-04</t>
  </si>
  <si>
    <t>A113-03</t>
  </si>
  <si>
    <t>A114-03</t>
  </si>
  <si>
    <t>M114-10</t>
  </si>
  <si>
    <t>NAGA CITY DISTRICT ABATTOIR (NCDA)</t>
  </si>
  <si>
    <t>TOTAL, NCDA</t>
  </si>
  <si>
    <t>Tabang Tugang Program</t>
  </si>
  <si>
    <t>Construction completed</t>
  </si>
  <si>
    <t>CMO/CEO</t>
  </si>
  <si>
    <t>CMO/CDRRMO/ CSWDO</t>
  </si>
  <si>
    <t>CMO/CDRRMO</t>
  </si>
  <si>
    <t>NAGA CITY COUNCIL FOR WOMEN / Gender and Development Focal Point System (with DILG endorsed 2024 GAD Plan)</t>
  </si>
  <si>
    <t>BUILDING MAINTENANCE and ENERGY EFFICIENCY and CONSERVATION OFFICE (BMEECO)</t>
  </si>
  <si>
    <t>Sub-Total (NCYDO)</t>
  </si>
  <si>
    <t>TOTAL, CHO-Main</t>
  </si>
  <si>
    <t>TOTAL,  HSDO-Main</t>
  </si>
  <si>
    <t>TOTAL, ESSO-Main</t>
  </si>
  <si>
    <t>1000-2-2-26-002-001-000</t>
  </si>
  <si>
    <t>1000-2-2-26-002-002-000</t>
  </si>
  <si>
    <t>1000-2-2-26-002-003-000</t>
  </si>
  <si>
    <t>1000-2-2-26-002-004-000</t>
  </si>
  <si>
    <t>NAGA CITY DANGEROUS DRUGS BOARD (NCDDB)/ANTI-DRUG ABUSE PROGRAM</t>
  </si>
  <si>
    <t>1000-2-2-26-002-006-000</t>
  </si>
  <si>
    <t>1000-2-2-26-002-005-001</t>
  </si>
  <si>
    <t>1000-2-2-26-002-005-002</t>
  </si>
  <si>
    <t>1000-2-2-26-002-005-003</t>
  </si>
  <si>
    <t>1000-2-2-26-002-007-000</t>
  </si>
  <si>
    <t>1000-2-2-26-002-008-000</t>
  </si>
  <si>
    <t>Project Monitoring Committee</t>
  </si>
  <si>
    <t>NAGA CITY GENERAL HOSPITAL (NCGH)</t>
  </si>
  <si>
    <t>Timely and proper implementation of PPAs in  Naga City</t>
  </si>
  <si>
    <t>Naga City History Book published</t>
  </si>
  <si>
    <t>Sub-Total (BMEECO)</t>
  </si>
  <si>
    <t>TOTAL, OCA-COMPONENT PROGRAMS</t>
  </si>
  <si>
    <t>Naga City Anti-Drugs Task Force</t>
  </si>
  <si>
    <t>Naga City Resilience Council</t>
  </si>
  <si>
    <t>Research and Development Fund</t>
  </si>
  <si>
    <t>NCGH</t>
  </si>
  <si>
    <t>Mandated office functions duly administered and delivered on time</t>
  </si>
  <si>
    <t>ROAD CONCRETING AND SIMILAR PROJECTS</t>
  </si>
  <si>
    <t>DRAINAGE, CANALS, AND SIMILAR STRUCTURES</t>
  </si>
  <si>
    <t>Zero interest loan granted to displaced workers</t>
  </si>
  <si>
    <t xml:space="preserve">Naga City Resilience Council PPAs implemented </t>
  </si>
  <si>
    <t>4000 unemployed &amp; displaced workers assisted</t>
  </si>
  <si>
    <t>100 businesses and 150 employees assisted</t>
  </si>
  <si>
    <t>4 Start-Up enterprises provided funding assistance</t>
  </si>
  <si>
    <t>DIH operations sustained</t>
  </si>
  <si>
    <t>Quick response to emergencies</t>
  </si>
  <si>
    <t>SCHOOL BUILDINGS &amp; SIMILAR PROJECTS</t>
  </si>
  <si>
    <t>PUBLIC BUILDINGS &amp; FACILITIES</t>
  </si>
  <si>
    <t>A414-04</t>
  </si>
  <si>
    <t>TOTAL, NCDDB</t>
  </si>
  <si>
    <t>Climate Change Adaptation</t>
  </si>
  <si>
    <t>Climate Change Mitigation</t>
  </si>
  <si>
    <t>Naga City Sports Program/Support to Sports Development Program of DepEd</t>
  </si>
  <si>
    <t>Assistance to DepEdSupport to DepEd Division and District Programs</t>
  </si>
  <si>
    <t>OTHER PROJECTS</t>
  </si>
  <si>
    <t>Amount of Climate Change expenditure (in million pesos)</t>
  </si>
  <si>
    <t>TOTAL,  CPNO</t>
  </si>
  <si>
    <t>Financial Assistance to affected house owners along Balatas-Cararayan-Del Rosario Road</t>
  </si>
  <si>
    <t>Fence constructed</t>
  </si>
  <si>
    <t>Confidential Expenses</t>
  </si>
  <si>
    <t>CMO/PSO</t>
  </si>
  <si>
    <t>2025 ANNUAL INVESTMENT PROGRAM (AIP)</t>
  </si>
  <si>
    <t>Jan.2025</t>
  </si>
  <si>
    <t>Dec. 2025</t>
  </si>
  <si>
    <t>1000-2-01-01-001-000-000</t>
  </si>
  <si>
    <t>1000-2-01-01-002-000-000</t>
  </si>
  <si>
    <t>1000-2-02-22-001-000-000</t>
  </si>
  <si>
    <t>Adequate number of permanent accountable personnel in the Internal Audit Service</t>
  </si>
  <si>
    <t>Personnel Management</t>
  </si>
  <si>
    <t>Payroll Management</t>
  </si>
  <si>
    <t>Asset Management</t>
  </si>
  <si>
    <t>1000-2-02-22-002-000-000</t>
  </si>
  <si>
    <t>Well-designed, established, and working internal control system</t>
  </si>
  <si>
    <t>Assessment and evaluation of internal controls</t>
  </si>
  <si>
    <t>Management/Operations/Compliance Audit</t>
  </si>
  <si>
    <t>Audit Findings, Recommendations and Reporting</t>
  </si>
  <si>
    <t>Audit Follow-up and Monitoring</t>
  </si>
  <si>
    <t>1000-2-02-22-003-000-000</t>
  </si>
  <si>
    <t>More proficient and competent internal auit personnel performing internal auditing functions</t>
  </si>
  <si>
    <t>Updating of Internal Audit Personnel capacities per issued new Internal Audit Manual for LGUs 2023 Edition</t>
  </si>
  <si>
    <t>Service Improvement Trainings conducted to ICS focal persons</t>
  </si>
  <si>
    <t>ICS focal persons well-capacitated on Service Improvement initiatives</t>
  </si>
  <si>
    <t>1000-2-03-01(1)-000-000-000</t>
  </si>
  <si>
    <t>1000-2-02-23-001-000-000</t>
  </si>
  <si>
    <t>Administrative services managed and implemented</t>
  </si>
  <si>
    <t>1000-2-02-23-002-001-000</t>
  </si>
  <si>
    <t>Procurement activities in accordance with RA 9184 and its Revised IRR</t>
  </si>
  <si>
    <t>70% RA No. 9184 compliant processes</t>
  </si>
  <si>
    <t>1000-2-02-23-002-002-000</t>
  </si>
  <si>
    <t>Participation in IEC sessions on RA 9184 and its Revised IRR in enhancing government procurement procedures.</t>
  </si>
  <si>
    <t xml:space="preserve">At least 3 of procurement process improved </t>
  </si>
  <si>
    <t>1000-2-02-23-002-003-000</t>
  </si>
  <si>
    <t>Procurement Process Digitalization (Phase 1)</t>
  </si>
  <si>
    <t>25% of the SDLC completed, including design, development, and testing of priority modules.</t>
  </si>
  <si>
    <t>NCCW/NCGADC</t>
  </si>
  <si>
    <t>Efficient service rendered by the office</t>
  </si>
  <si>
    <t>1000-2-02-51-001-000-000</t>
  </si>
  <si>
    <t>1. ESTABLISHMENT OF GAD OFFICE</t>
  </si>
  <si>
    <t>1000-2-02-51-001-001-000</t>
  </si>
  <si>
    <t>GAD/GF</t>
  </si>
  <si>
    <t>1000-2-02-51-001-002-000</t>
  </si>
  <si>
    <t>Hiring of JO/Contractual employees</t>
  </si>
  <si>
    <t>B. Support to Operations (STO)</t>
  </si>
  <si>
    <t>Provide support to PPAs that will be implemented by the Council</t>
  </si>
  <si>
    <t>1000-2-02-51-002-001-000</t>
  </si>
  <si>
    <t>1. PURCHASE OF EQUIPMENT</t>
  </si>
  <si>
    <t>Purchase of Laptop</t>
  </si>
  <si>
    <t>GAD</t>
  </si>
  <si>
    <t>Purchase of Printer with Scanner</t>
  </si>
  <si>
    <t>Purchase Office Supplies</t>
  </si>
  <si>
    <t>Purchase of Furnitures and fixtures</t>
  </si>
  <si>
    <t>1000-2-02-51-002-002-000</t>
  </si>
  <si>
    <t>2. POLICIES</t>
  </si>
  <si>
    <t>Formulation of needed policies that supports GAD PPAs</t>
  </si>
  <si>
    <t>Development  of Policy as basis for the institutionalization of GBV flowchart</t>
  </si>
  <si>
    <t>Development of policy that supports the integration of women and GAD concepts in the curriculum of schools</t>
  </si>
  <si>
    <t>Office of Hon. Abonal-Gomez and NCCW/NCGADC</t>
  </si>
  <si>
    <t>Policy on the  establishment of skill matching database</t>
  </si>
  <si>
    <t>Development  of local policies on the stregthening of LGBTQIA+ sector and/or establishment of LGBTQIA+ Council</t>
  </si>
  <si>
    <t>Review disaster risk reduction policies and documents and etc. (such as DRRM plan) for possible amendment or revision</t>
  </si>
  <si>
    <t>Development policy on establishment of Center for integrated reproductive health</t>
  </si>
  <si>
    <t>Review of the  Kaantabay sa Kauswagan Ordinanace  and propose for an amendment or revision</t>
  </si>
  <si>
    <t>Review of the role and policy of Media Board</t>
  </si>
  <si>
    <t>Development  of policy institutionalizing of GAD Database</t>
  </si>
  <si>
    <t>C. Operations</t>
  </si>
  <si>
    <t>1000-2-02-51-003-001-000</t>
  </si>
  <si>
    <t>1. COORDINATION AND COLLABORATION</t>
  </si>
  <si>
    <t>12 Execom meetings</t>
  </si>
  <si>
    <t>12 regular monthly meetings</t>
  </si>
  <si>
    <t>4 board meetings</t>
  </si>
  <si>
    <t>4 board meetings in a year (1 per quarter)</t>
  </si>
  <si>
    <t>General Assembly</t>
  </si>
  <si>
    <t>1 General Assembly</t>
  </si>
  <si>
    <t>1 Midyear Assessment</t>
  </si>
  <si>
    <t>1 per year</t>
  </si>
  <si>
    <t>1 Year end Evaluation</t>
  </si>
  <si>
    <t>NCCW representatives to SP various standing committees</t>
  </si>
  <si>
    <t>95% attendance of NCCW to SP committee hearings</t>
  </si>
  <si>
    <t>1000-2-02-51-003-002-000</t>
  </si>
  <si>
    <t>2. ADVOCACY</t>
  </si>
  <si>
    <t>Women's month</t>
  </si>
  <si>
    <t>Observance of Women's Month in a year</t>
  </si>
  <si>
    <t>Pride Month</t>
  </si>
  <si>
    <t>Observance of Pride Month in a year</t>
  </si>
  <si>
    <t>18-day Campaign to End VAW</t>
  </si>
  <si>
    <t>Observance of 18 Day Campaign in a year</t>
  </si>
  <si>
    <t>IEC Campaign on the rights of women and LGBTQIA  (contest on inforgraphics, video presentations) and Education on diffferent issues (Safe Space Act, SSO, and Reproductive Health) for schools, transport sectors, business and clustered barangays</t>
  </si>
  <si>
    <t>Atleast 3 activities conduc ted in a year</t>
  </si>
  <si>
    <t>1000-2-02-51-003-003-000</t>
  </si>
  <si>
    <t>3. AGGRUPATION AND SPECIAL PROJECTS</t>
  </si>
  <si>
    <t>A. Continuous campaign on women’s and LGBTQ rights</t>
  </si>
  <si>
    <t>Conduct of atleast 3 IEC activities during the year</t>
  </si>
  <si>
    <t>1000-2-02-51-003-003-001</t>
  </si>
  <si>
    <t>Seminar on relevant laws and topics to various barangays of Naga City for continous campaign n women's and LGBTQ rights (various target groups/sector such as barangaysand different sectors )</t>
  </si>
  <si>
    <t>B. Strengthen security and protection for persons of diverse SOGIESC</t>
  </si>
  <si>
    <t>1000-2-02-51-003-003-002</t>
  </si>
  <si>
    <t>Development  (workshop) of Gender Based Violence (GBV) flow chart</t>
  </si>
  <si>
    <t>1 drafted GBV flowchart</t>
  </si>
  <si>
    <t>1000-2-02-51-003-003-003</t>
  </si>
  <si>
    <t>Orientation on GBV Flow chart  of various service providers  (various  brgys, PNP, CSWDO, Bantay Familia, and others)</t>
  </si>
  <si>
    <t>conduct of at least 1 orienation session during the year</t>
  </si>
  <si>
    <t>C. Massive Campaign on Women’s + LGBTQ Rights and  Integrated and coordinated response to VAWCLGBTQ</t>
  </si>
  <si>
    <t>1000-2-02-51-003-003-004</t>
  </si>
  <si>
    <t>Quarterly moniitoring and feedbacking sessions with VAW and/or ASH Desk Officers, and GBV service providers</t>
  </si>
  <si>
    <t>4 feedbacking sesions in year</t>
  </si>
  <si>
    <t>1000-2-02-51-003-003-005</t>
  </si>
  <si>
    <t>Continuing legal education with VAW and/or ASH Desl Officers, and GBV service providers</t>
  </si>
  <si>
    <t>Atleast 2 activities in a year</t>
  </si>
  <si>
    <t>D. Capacity Building on Reproductive Health and Sexual Education</t>
  </si>
  <si>
    <t>1000-2-02-51-003-003-006</t>
  </si>
  <si>
    <t>Conduct orientation seminar to various schools and  barangays of Naga on reprodictive Heath and sexual education</t>
  </si>
  <si>
    <t>At least 1 re-orientation condcuted in a year</t>
  </si>
  <si>
    <t>E. Integration of Women’s rights and GAD concepts in school curriculum</t>
  </si>
  <si>
    <t>1000-2-02-51-003-003-007</t>
  </si>
  <si>
    <t>Workshops on the integration of Women and GAD concepts in school curriculum</t>
  </si>
  <si>
    <t>At least 2 workshops conducted in a year</t>
  </si>
  <si>
    <t>1000-2-02-51-003-003-008</t>
  </si>
  <si>
    <t>Application  of GAD curriculum in schools (orientation activities in various )</t>
  </si>
  <si>
    <t>At least 4 orientations conducted in schools</t>
  </si>
  <si>
    <t>F. Skills mapping for women and members of LGBTQIA</t>
  </si>
  <si>
    <t>1000-2-02-51-003-003-009</t>
  </si>
  <si>
    <t>Gathering of relevant data for the skills database</t>
  </si>
  <si>
    <t>1 SSD Skill Set database produced</t>
  </si>
  <si>
    <t>G. Establishment of LGBTQIA Council</t>
  </si>
  <si>
    <t>1000-2-02-51-003-003-010</t>
  </si>
  <si>
    <t>Capacity Building of LGBTQIA+ representatives</t>
  </si>
  <si>
    <t>conduct atleast 2 workshops in a year</t>
  </si>
  <si>
    <t>1000-2-02-51-003-003-011</t>
  </si>
  <si>
    <t>Operationalization  of LGBTQIA Council</t>
  </si>
  <si>
    <t>Efficient operation of the Council</t>
  </si>
  <si>
    <t>H. Establishment of Center for Integra-ted Reproductive Health Services</t>
  </si>
  <si>
    <t>1000-2-02-51-003-003-012</t>
  </si>
  <si>
    <t>Coordination with concerned offices  (CPNO and CHO)</t>
  </si>
  <si>
    <t>at least 4 meetings in a year</t>
  </si>
  <si>
    <t>I. GST for Media Review the role of Media Board</t>
  </si>
  <si>
    <t>1000-2-02-51-003-003-013</t>
  </si>
  <si>
    <t>GST seminar for Media</t>
  </si>
  <si>
    <t>at least 2 GST in a year</t>
  </si>
  <si>
    <t>J. Conceptualization of GAD Documentary Series</t>
  </si>
  <si>
    <t>1000-2-02-51-003-003-014</t>
  </si>
  <si>
    <t>Various meetings with concerned agencies</t>
  </si>
  <si>
    <t>At least 4 meetings in a year</t>
  </si>
  <si>
    <t>K. Conceptualization of GAD Newsletter</t>
  </si>
  <si>
    <t>1000-2-02-51-003-003-015</t>
  </si>
  <si>
    <t>Various Meetings with concerned agencies and individuals</t>
  </si>
  <si>
    <t>L. LGU-Based Mental Health Services</t>
  </si>
  <si>
    <t>1000-2-02-51-003-003-016</t>
  </si>
  <si>
    <t>Various meetings with service providers</t>
  </si>
  <si>
    <t>At least 2 meetings in a year</t>
  </si>
  <si>
    <t>M. Strengthen campaign against drug abuse, coordinate with NCDDB</t>
  </si>
  <si>
    <t>1000-2-02-51-003-003-017</t>
  </si>
  <si>
    <t>Regular Meeting with NCDDB and CHO</t>
  </si>
  <si>
    <t>N. Network Building partnership with CHO, CPNO and FPOP</t>
  </si>
  <si>
    <t>1000-2-02-51-003-003-018</t>
  </si>
  <si>
    <t>Regular meeting with CHO, CPNO and FPOP (Existence of Incidence of Teenage pregnancy in the City</t>
  </si>
  <si>
    <t>O. Capacity building on GAD</t>
  </si>
  <si>
    <t>1000-2-02-51-003-003-019</t>
  </si>
  <si>
    <t>Gender Sensitivity Training and GAD Plan and Budgeting</t>
  </si>
  <si>
    <t>At least 2 seminars conducted in a year</t>
  </si>
  <si>
    <t>Seminar on the  Use of Harmonized Gender and Development Guidelines</t>
  </si>
  <si>
    <t>at least 1 seminar conducted in a year</t>
  </si>
  <si>
    <t>Data collection from various agencies ans baranagys (as per JMC 2013-01 indicators)</t>
  </si>
  <si>
    <t>At least 80% of needed data gathered</t>
  </si>
  <si>
    <t>1 observance of Worlds AID Day conducted</t>
  </si>
  <si>
    <t>ASH Desks are esbalished in all 27 brgys. Of Naga</t>
  </si>
  <si>
    <t>1000-2-02-49-001-000-000</t>
  </si>
  <si>
    <t>1000-2-02-49-002-000-000</t>
  </si>
  <si>
    <t>1000-2-02-49-002-001-000</t>
  </si>
  <si>
    <t>NCYDO Budget allocation</t>
  </si>
  <si>
    <t>1000-2-02-49-002-002-000</t>
  </si>
  <si>
    <t>NCYDO Budget allocation/NGA</t>
  </si>
  <si>
    <t>1000-2-02-49-003-000-000</t>
  </si>
  <si>
    <t>1000-2-02-49-003-001-000</t>
  </si>
  <si>
    <t>1000-2-02-49-003-002-000</t>
  </si>
  <si>
    <t>1000-2-02-49-003-003-000</t>
  </si>
  <si>
    <t>Formulation of draft model of Barangay Youth Code</t>
  </si>
  <si>
    <t>1000-2-02-49-003-004-000</t>
  </si>
  <si>
    <t>Youth Development Academy (Skill &amp; Capacity Development Delivery Program for the Youth and SKs) Concept Development</t>
  </si>
  <si>
    <t>Youth Development Academy Concept complete with training programs for the youth and SKs</t>
  </si>
  <si>
    <t>1000-2-02-49-003-005-000</t>
  </si>
  <si>
    <t>Creative Collaboration and development of the following proposed programs:
1. Youth Parliament
2. Intensification of the Social Media Presence
3. Most Youth Friendly Barangay
4. Youth Truth Caravan
5. Youth Rights Promotion
6. Working Students Safety Net
7. Youth DRRM/CCA
8. Youth Leaders Encounter</t>
  </si>
  <si>
    <t>Program Concepts and other necessary documents such as but limited to proposed ordinance and proposals of the following proposed programs:
1. Youth Parliament
2. Intensification of the Social Media Presence
3. Most Youth Friendly Barangay
4. Youth Truth Caravan
5. Youth Rights Promotion
6. Working Students Safety Net
7. Youth DRRM/CCA
8. Youth Leaders Encounter</t>
  </si>
  <si>
    <t>1000-2-02-49-003-006-000</t>
  </si>
  <si>
    <t>Annual Youth Summit</t>
  </si>
  <si>
    <t>conducted the Annual Youth Summit</t>
  </si>
  <si>
    <t>1000-2-02-49-003-007-000</t>
  </si>
  <si>
    <t>Co-creative Session on the involvement of the youth in the following program:
1. Young Entrepreneurs in Schools (YES) Program 
2. Special Program for the Employment of Students (SPES)
3. Summer Employment for Enrolment (SEFE)
4. Scholarship Enhancement
5. Sports Development
6. “Hearts and Minds” Program/CPNO
7. “U4U (You-for-You)/CPNO
8. Teen Talks/CPNO &amp; NCYDO
9. “U4U for ParenTEENS”/CPNO
10. Arts &amp; Culture Revitalization</t>
  </si>
  <si>
    <t>innovative ideas and stakeholders engagement on the involvement of the youth in the following program:
1. Young Entrepreneurs in Schools (YES) Program 
2. Special Program for the Employment of Students (SPES)
3. Summer Employment for Enrolment (SEFE)
4. Scholarship Enhancement
5. Sports Development
6. “Hearts and Minds” Program/CPNO
7. “U4U (You-for-You)/CPNO
8. Teen Talks/CPNO &amp; NCYDO
9. “U4U for ParenTEENS”/CPNO
10. Arts &amp; Culture Revitalization</t>
  </si>
  <si>
    <t>1000-2-02-49-003-008-000</t>
  </si>
  <si>
    <t>Intensification of Forest-in-our-Midst (FOM) Program: Youth Edition</t>
  </si>
  <si>
    <t>expanded coverage and buy-ins of the FOM Youth Edition</t>
  </si>
  <si>
    <t>1000-2-02-49-003-009-000</t>
  </si>
  <si>
    <t>Evaluation and Strengthening of the Naga City Youth Development Roadmap / Naga City Youth Agenda (2023-2025)</t>
  </si>
  <si>
    <t>1000-2-02-29-000-000-000</t>
  </si>
  <si>
    <t>1000-2-02-33-001-000-000</t>
  </si>
  <si>
    <t>1000-2-02-55-001-000-000</t>
  </si>
  <si>
    <t>Maintenance of the Children Affairs Office/Naga City Children's Center</t>
  </si>
  <si>
    <t>1000-2-02-55-002-001-000</t>
  </si>
  <si>
    <t>Advocacy and Policy Development</t>
  </si>
  <si>
    <t>1000-2-02-55-002-002-000</t>
  </si>
  <si>
    <t>Capability Building and Establishing Intersectoral Communications and Functional Partnerships</t>
  </si>
  <si>
    <t>1000-2-02-55-002-003-000</t>
  </si>
  <si>
    <t>Instituting Tangible Outreach Services and Outreach Programs</t>
  </si>
  <si>
    <t>1000-2-02-55-002-004-000</t>
  </si>
  <si>
    <t>Participation to Socio-Cultural Activities</t>
  </si>
  <si>
    <t>1000-2-01-03-001-000-000</t>
  </si>
  <si>
    <t>SPO</t>
  </si>
  <si>
    <t>Office mandate &amp; functions duly admnistered &amp; delivered on time.</t>
  </si>
  <si>
    <t>B SUPORT TO OPERATION</t>
  </si>
  <si>
    <t>1000-2-01-03-002-001-000</t>
  </si>
  <si>
    <t>Improved legislative services &amp; upgraded Office Equipment and IT Equipment ncessary for a more responsive legislative processes.</t>
  </si>
  <si>
    <t>1000-2-01-03-002-002-000</t>
  </si>
  <si>
    <t>Capacity Building and Training Development Programs including but not limited to GAD.</t>
  </si>
  <si>
    <t>Improved individuals level of awareness, increase skills and motivated to perform their job well to facilitate better and more responsive services of the Sangguniang Panlungod.</t>
  </si>
  <si>
    <t>1000-2-01-03-002-003-000</t>
  </si>
  <si>
    <t>Trainings/wokshops on Barangay Legislation</t>
  </si>
  <si>
    <t>Improved efficiency of Barangay Officials in passing barangay legislative measures.</t>
  </si>
  <si>
    <t>1000-2-01-03-002-004-000</t>
  </si>
  <si>
    <t>Infomercials &amp; Newsletters (Consejo)</t>
  </si>
  <si>
    <t>Promotes awareness of SP Programs most specially on ordinances and reslutions passed by the Sanguniang Panlungsod partiularly regulatory ordinances with call to action.</t>
  </si>
  <si>
    <t>C, OPERATIONS</t>
  </si>
  <si>
    <t>1000-2-01-03-003-001-000</t>
  </si>
  <si>
    <t>Enact ordinances, approved resolutions and appropriate funds necessary for an efficient and effective governance and for the welfare of the community and its constituents.</t>
  </si>
  <si>
    <t>Timely pasage of a more responive ordnances and resolutions.</t>
  </si>
  <si>
    <t>1000-2-01-03-003-002-000</t>
  </si>
  <si>
    <t>Approved Annual and Suplemental Budgets of the Barangays including SK Budgets.</t>
  </si>
  <si>
    <t>SPO, CBO, CAgO, CTO</t>
  </si>
  <si>
    <t>1000-2-01-03-003-003-000</t>
  </si>
  <si>
    <t>Press Conference</t>
  </si>
  <si>
    <t>Promotes awareness to the public and introduce programs to the contituents on good governance initiatives</t>
  </si>
  <si>
    <t>1000-2-01-03-003-004-000</t>
  </si>
  <si>
    <t>Meetings/ Sessions/Committee Hearings.</t>
  </si>
  <si>
    <t>Deliberated on a concern topic or specific issue and recommended solutions through legislation and participation of barangay officials and their constituents concerning policies, proposals during decision making through consultation and baragay joint sessions and committee hearings.</t>
  </si>
  <si>
    <t>1000-2-01-03-003-005-000</t>
  </si>
  <si>
    <t>#WeENGAGE SP-SPP Culminating Activity</t>
  </si>
  <si>
    <t>Empowered youths (sudents) who can present policy and project proposals for the betterment of Naga.</t>
  </si>
  <si>
    <t>1000-2-01-03-003-006-000</t>
  </si>
  <si>
    <t>Nagueño Students-Leaders Congress</t>
  </si>
  <si>
    <t>Partnership with the academe (to advance education of students in processs of local legislation) is fully implemented.</t>
  </si>
  <si>
    <t>1000-2-01-03-003-007-000</t>
  </si>
  <si>
    <t>Meetings with NGO and Sectoral/Advocacy Groups.</t>
  </si>
  <si>
    <t>Enhanced Participation of NGOs and sectoral/advocaycy groups in policy and decision making processes to arrived at a just and fair conclusion to an issue.</t>
  </si>
  <si>
    <t>1000-2-01-03-004-001-000</t>
  </si>
  <si>
    <t>Philippine Coucilors League, National Movement of Young Legislators and Vice Mayors League.</t>
  </si>
  <si>
    <t>1000-2-01-03-004-002-000</t>
  </si>
  <si>
    <t>Naga City Price Coordinating Council.</t>
  </si>
  <si>
    <t>SPO(Committee on Consumer Protection)</t>
  </si>
  <si>
    <t>1000-2-01-03-004-003-000</t>
  </si>
  <si>
    <t>ENABL2E Program.</t>
  </si>
  <si>
    <t>Recognition of most outstanding barangay council and legislators, el-ected officials of the barangays of the city are hiqhly proficient, effective and welI equipped in performing their duties, most especially in crafting relevant legislations and regulatory policies</t>
  </si>
  <si>
    <t>1000-2-01-13-001-000-000</t>
  </si>
  <si>
    <t>Jan 2025</t>
  </si>
  <si>
    <t>Dec 2025</t>
  </si>
  <si>
    <t>Percentage of management and administration-related plan/strategies or PPAs approved within the prescribed period</t>
  </si>
  <si>
    <t>Two (2) permanent employees detailed at the Office of the City Administrator</t>
  </si>
  <si>
    <t>1000-2-02-25-001-000-000</t>
  </si>
  <si>
    <t>Q1 2025</t>
  </si>
  <si>
    <t>Q4 2025</t>
  </si>
  <si>
    <t>1000-2-02-28-001-000-000</t>
  </si>
  <si>
    <t>Hiring of Additional Personnel</t>
  </si>
  <si>
    <t>Research team as manpower for conducting comprehensive assessments and organizing programs and activities</t>
  </si>
  <si>
    <t>SUPPORT TO OPERATION</t>
  </si>
  <si>
    <t>1000-2-02-28-002-000-000</t>
  </si>
  <si>
    <t>Operation and Maintenance</t>
  </si>
  <si>
    <t>1000-2-02-28-003-001-000</t>
  </si>
  <si>
    <t>Comprehensive Assessments of LGU Best Practices</t>
  </si>
  <si>
    <t>3 comprehensive assessment reports detailing findings from the assessment of best practices yielded by site visits, interviews, and surveys</t>
  </si>
  <si>
    <t>1000-2-02-28-003-002-000</t>
  </si>
  <si>
    <t>Consolidation of Best Practices Documentation</t>
  </si>
  <si>
    <t>3 short infomercials detailing the current status of some of Naga's best practices for the purpose of benchmarking and visual documentation</t>
  </si>
  <si>
    <t>1000-2-02-28-003-003-000</t>
  </si>
  <si>
    <t>Assistance in Proposing Policy Amendments</t>
  </si>
  <si>
    <t>3 proposed policy amendments to the source documents of select best practices to reflect their present progress, mandates, and focus</t>
  </si>
  <si>
    <t>1000-2-02-28-003-004-000</t>
  </si>
  <si>
    <t>Good Governance Conference and Town Hall</t>
  </si>
  <si>
    <t>Q3 2025</t>
  </si>
  <si>
    <t>1000-2-02-28-003-005-000</t>
  </si>
  <si>
    <t>1000-2-02-28-003-006-000</t>
  </si>
  <si>
    <t>Naga City People's Monitoring and Evaluation of LGU Programs,Projects and Activities</t>
  </si>
  <si>
    <t>1000-2-02-28-003-007-000</t>
  </si>
  <si>
    <t>Capacity Building of Young Leaders</t>
  </si>
  <si>
    <t>Q2 2025</t>
  </si>
  <si>
    <t>20 young leaders trained, oriented, and network with their counterparts from all across the Bicol Region</t>
  </si>
  <si>
    <t>1000-2-02-28-003-008-000</t>
  </si>
  <si>
    <t>May 2025
Aug 2025</t>
  </si>
  <si>
    <t>1000-2-02-27-001-000-000</t>
  </si>
  <si>
    <t>Updated version of services and other supporting documents per department collated and reviewed for publishing and online viewing.</t>
  </si>
  <si>
    <t>1000-2-02-27-002-000-000</t>
  </si>
  <si>
    <t>1000-2-02-27-003-000-000</t>
  </si>
  <si>
    <t>1000-2-02-27-004-000-000</t>
  </si>
  <si>
    <t>1000-2-02-27-005-000-000</t>
  </si>
  <si>
    <t>1000-2-03-13(1)-001-001-000</t>
  </si>
  <si>
    <t>1000-2-03-13(1)-001-002-000</t>
  </si>
  <si>
    <t>1000-2-03-13(1)-001-003-000</t>
  </si>
  <si>
    <t>Local Travel</t>
  </si>
  <si>
    <t>Participation of GNP Head and/or Staff to relevant trainings, seminars or workshops</t>
  </si>
  <si>
    <t>1000-2-03-13(1)-002-001-000</t>
  </si>
  <si>
    <t xml:space="preserve">Updated Demographic Profile of LERC Sites </t>
  </si>
  <si>
    <t>1000-2-03-13(1)-002-002-000</t>
  </si>
  <si>
    <t>1000-2-03-13(1)-002-003-000</t>
  </si>
  <si>
    <t>1000-2-03-13(1)-002-004-000</t>
  </si>
  <si>
    <t xml:space="preserve"> GF </t>
  </si>
  <si>
    <t>1000-2-03-13(1)-002-005-000</t>
  </si>
  <si>
    <t>1000-2-03-13(1)-002-006-000</t>
  </si>
  <si>
    <t>Procurement of Service Vehicle</t>
  </si>
  <si>
    <t>Procurement of one (1) unit service vehicle</t>
  </si>
  <si>
    <t>1000-2-03-13(1)-003-001-000</t>
  </si>
  <si>
    <t>Acquisition of land and land development
 as relocation site for LERC recepients</t>
  </si>
  <si>
    <t>Acquire property for community development of chosen LERC</t>
  </si>
  <si>
    <t>1000-2-03-13(1)-003-002-000</t>
  </si>
  <si>
    <t>1000-2-03-13(1)-003-003-000</t>
  </si>
  <si>
    <t>1000-2-03-13(1)-003-004-000</t>
  </si>
  <si>
    <t>1000-2-03-13(1)-003-005-000</t>
  </si>
  <si>
    <t>1000-2-03-13(1)-003-006-000</t>
  </si>
  <si>
    <t>1000-2-03-13(1)-003-007-000</t>
  </si>
  <si>
    <t>1000-2-03-13(1)-003-008-000</t>
  </si>
  <si>
    <t>Capacity Building for LERC Presidents &amp; Officers</t>
  </si>
  <si>
    <t xml:space="preserve">Conduct at least  2 to 3 capacity buildings every year </t>
  </si>
  <si>
    <t>1000-2-03-13(1)-003-009-000</t>
  </si>
  <si>
    <t>Adopt-a-Community Program</t>
  </si>
  <si>
    <t>Conduct outreach programs to all LERC sites in partnership with private institutions</t>
  </si>
  <si>
    <t>1000-2-01-14-001-001-000</t>
  </si>
  <si>
    <t>1000-2-01-14-002-001-000</t>
  </si>
  <si>
    <t>1000-2-01-09-001-000-000</t>
  </si>
  <si>
    <t>Additional plantilla positions</t>
  </si>
  <si>
    <t>Efficient and eefective planning and monitoring services delivered on time</t>
  </si>
  <si>
    <t>1000-2-01-09-002-001-000</t>
  </si>
  <si>
    <t>1000-2-01-09-002-002-000</t>
  </si>
  <si>
    <t>Training on GAD</t>
  </si>
  <si>
    <t>Awareness on GAD Concepts, Planning &amp; Budgeting</t>
  </si>
  <si>
    <t>1000-2-01-09-002-003-000</t>
  </si>
  <si>
    <t>To increase efficiency of monitoring and communications servcies</t>
  </si>
  <si>
    <t>1000-2-01-09-003-001-000</t>
  </si>
  <si>
    <t>1000-2-01-09-003-002-000</t>
  </si>
  <si>
    <t>1000-2-01-09-003-003-000</t>
  </si>
  <si>
    <t>Sectoral Committee Management</t>
  </si>
  <si>
    <t>Research on expanded performance indicators for all sectors</t>
  </si>
  <si>
    <t>1000-2-01-09-003-004-000</t>
  </si>
  <si>
    <t>1000-2-01-09-003-005-000</t>
  </si>
  <si>
    <t>Trainings for BPMC</t>
  </si>
  <si>
    <t>Awareness on Guidelines of Bgy. PMC</t>
  </si>
  <si>
    <t>1000-2-01-09-003-006-000</t>
  </si>
  <si>
    <t>1000-2-01-09-003-007-000</t>
  </si>
  <si>
    <t>A. GENERAL ADMINISTRATIVE SUPPORT (GAS)</t>
  </si>
  <si>
    <t>1000-2-01-12-001-001-000</t>
  </si>
  <si>
    <t>1. Civil Registration Services</t>
  </si>
  <si>
    <t xml:space="preserve">Administrative Services delivered on time, Proper implementation of Civil Registry Fees                         </t>
  </si>
  <si>
    <t>1000-2-01-12-001-002-000</t>
  </si>
  <si>
    <t xml:space="preserve">2. Creation of Permanent Positions </t>
  </si>
  <si>
    <t>CCRO, CMO, SP, CHRMO, CBO</t>
  </si>
  <si>
    <t>Administrative Officer III (1)    Administrative Assistant (2) (Bookbinder III)</t>
  </si>
  <si>
    <t>1000-2-01-12-002-001-000</t>
  </si>
  <si>
    <t xml:space="preserve">1. Digitization of Civil Registry Records ((Functional and Updated Civil Registry System </t>
  </si>
  <si>
    <t>CCRO, ITO, CMO, CBO, CPO, CAccO &amp; CTO</t>
  </si>
  <si>
    <t xml:space="preserve">Updated database with effective data management system, Efficient and Effective delivery of civil registry services                     </t>
  </si>
  <si>
    <t>1000-2-01-12-002-002-000</t>
  </si>
  <si>
    <t>2. Expansion of Civil Registry Office</t>
  </si>
  <si>
    <t>CCRO, CEO, CMO, CBO, CPO, CAccO &amp; CTO</t>
  </si>
  <si>
    <t>Enable archival management more efficiently,           Adequate working space for employees and waiting area for clients.</t>
  </si>
  <si>
    <t>1000-2-01-12-003-001-000</t>
  </si>
  <si>
    <t xml:space="preserve">1. Mobile Civil Registration </t>
  </si>
  <si>
    <t xml:space="preserve">CCRO </t>
  </si>
  <si>
    <t>Reduction of occurrence of unregistered children</t>
  </si>
  <si>
    <t>1000-2-01-12-003-002-000</t>
  </si>
  <si>
    <t>2. Civil Mass Wedding</t>
  </si>
  <si>
    <t>CCRO, CMO CEPPIO, CPO, CAccO &amp; CTO</t>
  </si>
  <si>
    <t>Reduction of occurrence of unmarried couples</t>
  </si>
  <si>
    <t>1000-2-01-08-001-000-000</t>
  </si>
  <si>
    <t>1000-2-01-08-002-000-000</t>
  </si>
  <si>
    <t>1000-2-01-05-001-000-000</t>
  </si>
  <si>
    <t>Effective and efficient local treasury operation management and services.</t>
  </si>
  <si>
    <t>1000-2-01-05-002-000-000</t>
  </si>
  <si>
    <t xml:space="preserve">SUPPORT TO OPERATIONS </t>
  </si>
  <si>
    <t>1000-2-01-05-002-001-000</t>
  </si>
  <si>
    <t>May 2025</t>
  </si>
  <si>
    <t>Increased communication, collaboration and establishment and maintaining trust among employees.</t>
  </si>
  <si>
    <t>1000-2-01-05-002-002-000</t>
  </si>
  <si>
    <t>Trainings and seminars for CTO personnel, J.I.T. and other collector-designate including Barangay Treasurers and Punong Barangays</t>
  </si>
  <si>
    <t>CTO, Liga ng mga Barangay, CHO, ENRO, CEO, etc.</t>
  </si>
  <si>
    <t>Increased in Barangay revenue and improved quality frontline services that will result to customer satisfaction.</t>
  </si>
  <si>
    <t>1000-2-01-05-002-003-000</t>
  </si>
  <si>
    <t>Hiring of additional 10 Fieldworkers</t>
  </si>
  <si>
    <t>Dec 2025rease in Delinquent real property and business tax that will result to an increase of at least 10% collection on rpt and business tax.</t>
  </si>
  <si>
    <t>1000-2-01-05-002-004-000</t>
  </si>
  <si>
    <t>1000-2-01-05-003-001-000</t>
  </si>
  <si>
    <t>100% of target collection for CY 2025 from Real Property Tax, Fees and Charges collected within the prescribed period.</t>
  </si>
  <si>
    <t>1000-2-01-05-003-002-000</t>
  </si>
  <si>
    <t>Continuous monitoring of Fidelity Bonds, Accountable Forms, Calibration Pumps, and submission of mandatory reports, such as, quarterly eSRE, Target Income and other reports requested by CMO, SPO, GO's and NGA's.</t>
  </si>
  <si>
    <t xml:space="preserve"> 100% compliance and submission of required reports and data requested.</t>
  </si>
  <si>
    <t>1000-2-01-05-003-003-000</t>
  </si>
  <si>
    <t>100% compliance to the mandate under the Omnibus Election Code of the Philippines.</t>
  </si>
  <si>
    <t>1000-2-01-07-001-000-000</t>
  </si>
  <si>
    <t>1. Accounting services delivered on time
2. Increase in satisfaction rating from clients</t>
  </si>
  <si>
    <t>1000-2-01-07-002-000-000</t>
  </si>
  <si>
    <t>1000-2-01-07-002-001-000</t>
  </si>
  <si>
    <t>Installation of Integrated Document Tracking System (I-DTracS)</t>
  </si>
  <si>
    <t>Efficient delivery of accounting services</t>
  </si>
  <si>
    <t>1000-2-01-07-002-002-000</t>
  </si>
  <si>
    <t>Installation of Naga PROMPTS (Procurement Management and Payment Tracking System)</t>
  </si>
  <si>
    <t>CAccO with transacting Offices</t>
  </si>
  <si>
    <t>Real-time monitoring of financial transactions</t>
  </si>
  <si>
    <t>1000-2-01-07-002-003-000</t>
  </si>
  <si>
    <t xml:space="preserve">Installation of new systems: 
1. Personnel Information Management 
2. Property, Plant and Equipment Supply Management </t>
  </si>
  <si>
    <t>1. 100% of payrolls processed on time
2. 100% payroll deductions encoded before printing
3. 50% Dec 2025rease in AOMs on Inventory and PPE</t>
  </si>
  <si>
    <t>1000-2-01-07-002-004-000</t>
  </si>
  <si>
    <t>Document Log System for communications</t>
  </si>
  <si>
    <t>100%  incoming and outgoing communications monitored and all written request/queries responded to within 15 days of receipt</t>
  </si>
  <si>
    <t>1000-2-01-07-002-005-000</t>
  </si>
  <si>
    <t>Enrollment to LBP WeAccess</t>
  </si>
  <si>
    <t>CAccO with CTO</t>
  </si>
  <si>
    <t>100% bank reconciliation statements prepared 5 days after receipt of bank statements by July 2025</t>
  </si>
  <si>
    <t>1000-2-01-07-003-001-000</t>
  </si>
  <si>
    <t>Full implementation of electronic New Government Accounting system (eNGAS)</t>
  </si>
  <si>
    <t>CAccO with CBO and ITO</t>
  </si>
  <si>
    <t>1. Relevant management Dec 2025isions based on actual financial condition and performance
2. Timely preparation of financial reports for the City Government of Naga</t>
  </si>
  <si>
    <t>1000-2-01-07-003-002-000</t>
  </si>
  <si>
    <t>Timely preparation of financial reports for the 27 Barangays of Naga City</t>
  </si>
  <si>
    <t>1000-2-01-07-003-003-000</t>
  </si>
  <si>
    <t>1000-2-01-07-003-004-000</t>
  </si>
  <si>
    <t>Hiring of additional personnel</t>
  </si>
  <si>
    <t>CAccO with CBO and CMO</t>
  </si>
  <si>
    <t xml:space="preserve">Equity in distribution of workload </t>
  </si>
  <si>
    <t>1000-2-01-07-003-005-000</t>
  </si>
  <si>
    <t>Team Building, Benchmarking and Accountancy Week Celebration</t>
  </si>
  <si>
    <t>Increased knowledge and improved IPCR ratings of CAccO personnel</t>
  </si>
  <si>
    <t>1000-2-01-07-003-006-000</t>
  </si>
  <si>
    <t>Increased awareness on GAD issues by CAccO personnel</t>
  </si>
  <si>
    <t>1000-2-01-06-001-000-000</t>
  </si>
  <si>
    <t>1000-2-01-06-002-000-000</t>
  </si>
  <si>
    <t>GIS aided Taxmapping Operations</t>
  </si>
  <si>
    <t>1000-2-01-06-002-001-000</t>
  </si>
  <si>
    <t>1. Integration/Linkage of eTRACS &amp; GISystems</t>
  </si>
  <si>
    <t>95K RPUs Linked</t>
  </si>
  <si>
    <t>1000-2-01-06-002-001-001</t>
  </si>
  <si>
    <t>a) ITO assistance to Link GIS &amp; eTRACSystem;         
b) Data Analysis &amp; RPU ID;                                              
c) Procure hardwares</t>
  </si>
  <si>
    <t>1000-2-01-06-002-002-000</t>
  </si>
  <si>
    <t xml:space="preserve">2. Inventory on Declared &amp; Undeclared RPUs per GIS data </t>
  </si>
  <si>
    <t>10K RPUs declared for taxation purposes</t>
  </si>
  <si>
    <t>1000-2-01-06-002-002-001</t>
  </si>
  <si>
    <t>a) Fieldwork Validation of Data</t>
  </si>
  <si>
    <t>3. Listing of Idle Lands</t>
  </si>
  <si>
    <t>8K Land Parcels validated &amp; identified as Idle Lands</t>
  </si>
  <si>
    <t>a) Pass an ordinance with clear-cut guidelines; 
b) Listing of Idle lands using GIS-eTRACS data; 
c) Field Validation;                                                            
d) Submit to CTO for Ad Volarem Tax'</t>
  </si>
  <si>
    <t>4. Updated Taxmaps</t>
  </si>
  <si>
    <t>27 Bgy &amp; +300 Digital &amp; printed maps</t>
  </si>
  <si>
    <t>a) Printing &amp; Filing of GIS Bgy &amp; Section Maps</t>
  </si>
  <si>
    <t>1000-2-01-06-003-001-000</t>
  </si>
  <si>
    <t>1. Determination of Real Property Values</t>
  </si>
  <si>
    <t xml:space="preserve">Market value provided to 13 sub-classes of urban lands (Res &amp; Com) ; 15 Sub-Class of Agri-lands; 22 Bldg Types   </t>
  </si>
  <si>
    <t>1000-2-01-06-003-001-001</t>
  </si>
  <si>
    <t xml:space="preserve">a) Data Gathering; 
b) Data Analysis ;                        
c) Determine Market Values; 
d) Draft new SMV; 
e) submit to SP for review &amp; approval;                                  
f) undertake General Revision </t>
  </si>
  <si>
    <t>Synergized Service Delivery</t>
  </si>
  <si>
    <t>1. Implement a systematized transaction process flow</t>
  </si>
  <si>
    <t>5 Divisions synergized</t>
  </si>
  <si>
    <t>a) Conceptualize an efficient &amp; effective transaction process; 
b) Implementation</t>
  </si>
  <si>
    <t>2. Provide Training and Seminars</t>
  </si>
  <si>
    <t>a) Filing of vacant positions &amp; newly created plantillas; 
b) Training of service delivery and assessment transactions; 
c) Continuing professional Dev't. for assessors &amp; assessment staffl 
d) In-House training of deputized assessors</t>
  </si>
  <si>
    <t>Filled vacant positions-(1) City Assessor; (1) Asst CA; (1) LAOO III &amp; (1) LAOOII.  Created new Plantilla-(1) LAOO III; (2) LAOO II; (2) GIS Operator; (2) Assmt Clerks.  (12) Fieldworks trained &amp; deputized; (10) staff undergone training for frontline services; (4) GIS/AutoCAD Operators attends immersion/ benchmarking</t>
  </si>
  <si>
    <t>Pro-active Clientele for efficient service delivery &amp; convenient work station</t>
  </si>
  <si>
    <t xml:space="preserve">a) Office Lay-out review &amp; Approval;                         
b) Renovation </t>
  </si>
  <si>
    <t>A. GENERAL ADMINISTRATIVE SERVICE</t>
  </si>
  <si>
    <t>1000-2-01-17-001-001-000</t>
  </si>
  <si>
    <t>2. Registration and insurance of the city owned buildings and service vehicles</t>
  </si>
  <si>
    <t xml:space="preserve">On-time LTO registration of all serviceable service vehicles of the city and insurance of all existing government-owned buildings and structures. </t>
  </si>
  <si>
    <t>Government assets such as lands, roads, small and heavy equipments as well as government buildings and structures were properly identified and recorded.</t>
  </si>
  <si>
    <t>B.  SUPPORT TO OPERATIONS</t>
  </si>
  <si>
    <t>1000-2-01-17-002-001-000</t>
  </si>
  <si>
    <t>1000-2-01-17-002-002-000</t>
  </si>
  <si>
    <t>1000-2-01-17-002-003-000</t>
  </si>
  <si>
    <t>1000-2-01-17-002-004-000</t>
  </si>
  <si>
    <t>4. Security services</t>
  </si>
  <si>
    <t>Safe and secured selected LGU-Naga offices and its sorroundings.</t>
  </si>
  <si>
    <t>1000-2-01-17-003-001-000</t>
  </si>
  <si>
    <t>1000-2-01-17-003-002-000</t>
  </si>
  <si>
    <t>Provision of electrical materials to qualified constituents who apply for CASURECO II electrical connection.</t>
  </si>
  <si>
    <t>1000-2-01-17-003-003-000</t>
  </si>
  <si>
    <t>Proper warehousing of procured materials and supplies for office use. Proper storage of serviceable and unserviceable materials and equipmnents.</t>
  </si>
  <si>
    <t>1000-2-02-30-001-000-000</t>
  </si>
  <si>
    <t>1000-2-02-30-002-000-000</t>
  </si>
  <si>
    <t>1000-2-02-30-003-000-000</t>
  </si>
  <si>
    <t>1000-2-02-30-003-001-000</t>
  </si>
  <si>
    <t>1000-2-02-30-003-002-000</t>
  </si>
  <si>
    <t>1000-2-02-30-003-003-000</t>
  </si>
  <si>
    <t>1000-2-02-30-003-004-000</t>
  </si>
  <si>
    <t>1000-2-02-30-003-005-000</t>
  </si>
  <si>
    <t xml:space="preserve">A. General Administrative Services                                                                                               </t>
  </si>
  <si>
    <t>B. Support to Operations</t>
  </si>
  <si>
    <t>Relocation/Renovation of HRMO office</t>
  </si>
  <si>
    <t>Replacement of old and defective office furnitures (chairs, tables, cabinets, etc.)</t>
  </si>
  <si>
    <t>Selection of qualified candidates</t>
  </si>
  <si>
    <t>Submission of appointments to CSC</t>
  </si>
  <si>
    <t>On-boarding activity to New Hires</t>
  </si>
  <si>
    <t>Training Needs Review and   Identification</t>
  </si>
  <si>
    <t xml:space="preserve">Capacity Development Program Implementation  </t>
  </si>
  <si>
    <t>Submission of DPCRs and IPCRs of all departments</t>
  </si>
  <si>
    <t>Implementation of the Rewards and Recognition Committee</t>
  </si>
  <si>
    <t>Completion of the New Human Resource Information System and its implementing policies and procedures</t>
  </si>
  <si>
    <t>Full implementation of the New Payroll System to all offices</t>
  </si>
  <si>
    <t>Annual Medical Check-up</t>
  </si>
  <si>
    <t>Establishment and Implementation of the Mental Health Program</t>
  </si>
  <si>
    <t>CHRMO/ITO/  pilot offices</t>
  </si>
  <si>
    <t>100% timely submission of all reports required of the office</t>
  </si>
  <si>
    <t>100% functionality of hardwares and systems</t>
  </si>
  <si>
    <t xml:space="preserve">100% functionality of furnitures </t>
  </si>
  <si>
    <t>* At least 3 trainings conducted by HRMO within the year                                                                                                                                                                                                                                                                                      * At least 50% of the emloyees have undergone trainings</t>
  </si>
  <si>
    <t>1000-2-02-31-001-000-000</t>
  </si>
  <si>
    <t>1000-2-02-31-002-000-000</t>
  </si>
  <si>
    <t>1000-2-02-31-002-001-000</t>
  </si>
  <si>
    <t>1000-2-02-31-002-001-001</t>
  </si>
  <si>
    <t>1000-2-02-31-002-001-003</t>
  </si>
  <si>
    <t>1000-2-02-31-002-001-004</t>
  </si>
  <si>
    <t>1000-2-02-31-002-001-005</t>
  </si>
  <si>
    <t>1000-2-02-31-002-001-006</t>
  </si>
  <si>
    <t>1000-2-02-31-002-002-000</t>
  </si>
  <si>
    <t>1000-2-02-31-002-002-001</t>
  </si>
  <si>
    <t>1000-2-02-31-002-002-002</t>
  </si>
  <si>
    <t>1000-2-02-31-002-002-003</t>
  </si>
  <si>
    <t>1000-2-02-31-002-002-004</t>
  </si>
  <si>
    <t>1000-2-02-31-002-002-005</t>
  </si>
  <si>
    <t>1000-2-02-31-002-002-006</t>
  </si>
  <si>
    <t>1000-2-02-31-002-002-009</t>
  </si>
  <si>
    <t>1000-2-02-31-002-002-010</t>
  </si>
  <si>
    <t>1000-2-02-31-002-002-011</t>
  </si>
  <si>
    <t>1000-2-02-31-002-003-000</t>
  </si>
  <si>
    <t>1000-2-02-31-003-000-000</t>
  </si>
  <si>
    <t>1000-2-02-31-003-001-000</t>
  </si>
  <si>
    <t>Administrative support services provided to operations</t>
  </si>
  <si>
    <t>1. Systems Development &amp; Maintenance</t>
  </si>
  <si>
    <t>GF/ Borrowings</t>
  </si>
  <si>
    <t>Existing systems maintained with 90% service response &amp; resolution levels</t>
  </si>
  <si>
    <t>b. Systems Development/Redevelopment</t>
  </si>
  <si>
    <t>Systems developed/redeveloped/ deployed within the required timeframe</t>
  </si>
  <si>
    <t>i. Building and occupancy permit with online components; continued from 2024</t>
  </si>
  <si>
    <t>ITO/CEO</t>
  </si>
  <si>
    <t>ii. Online application/payment for  ther simple transactions (e.g. after CCRO transactions - real property certifications); continued from 2024</t>
  </si>
  <si>
    <t>ITO/CCRO/ CASSO</t>
  </si>
  <si>
    <t>iii. Enhanced Dec 2025ision-Making thru GIS Initiatives (integration of various GIS initiatives on real property, infrastructure, resilience, business, HSDO and beneficiary mapping)</t>
  </si>
  <si>
    <t>GIS Team</t>
  </si>
  <si>
    <t>iv. Inventory Control (Phase 1 - Property, Plant &amp; Eqpt); continued from 2024</t>
  </si>
  <si>
    <t>ITO/GSO/CPO/Accounting</t>
  </si>
  <si>
    <t>v. Redevelopment and full deployment of Iserve</t>
  </si>
  <si>
    <t>ITO/Iserve/ CSWDO/CMO/ CHO</t>
  </si>
  <si>
    <t>vi. Digitalization of Records</t>
  </si>
  <si>
    <t>ITO/SP/CMO/ CEO/CASSO/ CCRO</t>
  </si>
  <si>
    <t>2. Network &amp; Database Administration/Cybersecurity</t>
  </si>
  <si>
    <t>a. Network Connectivity &amp; Security program</t>
  </si>
  <si>
    <t>i. Network re-engineering (e.g. re-engineering of network connections, acquisition of servers and other network-related equipment, provision of internet connectivity, ITO renovation)</t>
  </si>
  <si>
    <t>Network, internet and database connectivity provided at 95% availability; 2.  security of IT systems hardened through physical, organizational and technical measures; 3. maximum of 7 days to fully recover from security incidents</t>
  </si>
  <si>
    <t>Wifi Access Point for Offices (more secure)</t>
  </si>
  <si>
    <t>Finetuning of IPBX with multiple SIM support or SIM with local no.</t>
  </si>
  <si>
    <t xml:space="preserve">Phase III Upgrade - Offices' LAN Cables </t>
  </si>
  <si>
    <t>Purchase Servers w/UPS HPE ProLiant ML350 Gen10 (10 Core ) 4210R (NCH-2, MEPO, ABATTOIR, CHO-II)</t>
  </si>
  <si>
    <t>Additional/Upgrade of ITO Server</t>
  </si>
  <si>
    <t>ii. Security policy, access control set up and cybersecurity measures/services</t>
  </si>
  <si>
    <t>iii. Business continuity plan and facilities (including backup data center eqpt - TOR, UPS, switches)</t>
  </si>
  <si>
    <t>iv. Provision of Internet connectivity, including hosting services and cloud management</t>
  </si>
  <si>
    <t>iv. Provision of User Software Licenses (Windows, Office, Special Licenses - AutoCAD, Adobe Suite, etc.)</t>
  </si>
  <si>
    <t>3. IT Infrastructure, Equipment &amp; Operations Support</t>
  </si>
  <si>
    <t>a. Procurement of equipment requested by offices but will not be used for applications developed</t>
  </si>
  <si>
    <t>IT equipment required by user department/office procured/installed</t>
  </si>
  <si>
    <t xml:space="preserve">b. Replacement of non-serviceable or out-dated equipment </t>
  </si>
  <si>
    <t>Non-serviceable equipment and those that do not pass cybersecurity requirements replaced</t>
  </si>
  <si>
    <t>c. Repair of ICT equipment</t>
  </si>
  <si>
    <t>Requests for repair and new installation acted upon with a 90% service level</t>
  </si>
  <si>
    <t>C. SUPPORT TO OPERATIONS</t>
  </si>
  <si>
    <t>1. Procurement of Service Vehicle (Mitsubushi L300 Single AC)</t>
  </si>
  <si>
    <t>ITO/CPO</t>
  </si>
  <si>
    <t>1000-2-02-32-001-000-000</t>
  </si>
  <si>
    <t>1000-2-02-32-002-000-000</t>
  </si>
  <si>
    <t>1000-2-02-32-002-001-000</t>
  </si>
  <si>
    <t>1000-2-02-32-002-002-000</t>
  </si>
  <si>
    <t>1000-2-02-32-002-003-000</t>
  </si>
  <si>
    <t>1000-2-02-32-002-004-000</t>
  </si>
  <si>
    <t>1000-2-02-32-003-000-000</t>
  </si>
  <si>
    <t>1000-2-02-32-003-001-000</t>
  </si>
  <si>
    <t>Comprehensive Procurement Project for CCTVs, Tow Trucks, Boom Lift Trucks, Thermo-plastics, reflective stickers, traffic signage, wheel clamps, traffic barriers, traffic lights, computers, printers, office supplies, PPEs, etc.</t>
  </si>
  <si>
    <t>Development of Database Management System</t>
  </si>
  <si>
    <t xml:space="preserve">Streamlined operation in the context of the establishment of the Naga City Center for Safety and Resiliency (i.e. furnitures and fixtures etc.) </t>
  </si>
  <si>
    <t>Safe transportation for all graveyard/night shift learners within the City Proper</t>
  </si>
  <si>
    <t>PSO/ESSO</t>
  </si>
  <si>
    <t>Developed new workplace skills and new skills, helps to gain and retain top talent, increase job satisfaction and morale, guide our activity and behaviour, and improve productivity and leadership responsibilities.</t>
  </si>
  <si>
    <t>Personnel Enhancement and Development Program</t>
  </si>
  <si>
    <t>Values Formation</t>
  </si>
  <si>
    <t>Implementation of Traffic Guidelines and Procedures.</t>
  </si>
  <si>
    <t>Licensing requirements for security, traffic enforcers, communicators, and other personnel.</t>
  </si>
  <si>
    <t>Transport sector enhancement development Program ie., Drivers &amp; Operators</t>
  </si>
  <si>
    <t>PWDs, LGBTQ+, Senior Citizens, Women &amp; Children Sensitivity Seminar</t>
  </si>
  <si>
    <t>Properly builded and handled database.</t>
  </si>
  <si>
    <t>Personnel recruitment ie., New regular/Plantilla, Casual and Job Order.</t>
  </si>
  <si>
    <t>Increased number of permanent/plantilla, casual position and Job Order personnel.</t>
  </si>
  <si>
    <t>Personnel benefits and insurance ie., night differential, overtime, hazard.</t>
  </si>
  <si>
    <t xml:space="preserve"> Insured and benefited all PSO personnel</t>
  </si>
  <si>
    <t>Manage administrative functions i.e., performance, property, inventory and payroll</t>
  </si>
  <si>
    <t>Required documents submitted to concerned offices prior to scheduled cut-off</t>
  </si>
  <si>
    <t>Ensure the safety and orderliness of special events services and Coordinated security and operational response on significant events facilitated i.e JOC, Penafrancia Festival</t>
  </si>
  <si>
    <t>1000-2-02-18-001-000-000</t>
  </si>
  <si>
    <t>MANPOWER SERVICES</t>
  </si>
  <si>
    <t>1000-2-02-18-001-001-000</t>
  </si>
  <si>
    <t>100% of benefits and entitlements of employees duly received</t>
  </si>
  <si>
    <t>8 employees promoted to plantilla positions</t>
  </si>
  <si>
    <t xml:space="preserve">    - 1 Culture and Arts Officer III (SG-15) </t>
  </si>
  <si>
    <t xml:space="preserve">    - 3 Administrative Officer III (SG-15)</t>
  </si>
  <si>
    <t xml:space="preserve">    - 2 Senior Administrative Assistant II (Audio-Visual Aids Technician IV) (SG-14)</t>
  </si>
  <si>
    <t xml:space="preserve">    - 1 Photographer IV (Video Editor) (SG-12)</t>
  </si>
  <si>
    <t xml:space="preserve">    - 1 Photographer II (Videographer) (SG-7)</t>
  </si>
  <si>
    <t>1000-2-02-18-002-000-000</t>
  </si>
  <si>
    <t>ADMINISTRATIVE AND SECRETARIAL SERVICES</t>
  </si>
  <si>
    <t>1000-2-02-18-002-001-000</t>
  </si>
  <si>
    <t xml:space="preserve"> - Records Management</t>
  </si>
  <si>
    <t>100% of incoming and outgoing correspondence recorded and filed</t>
  </si>
  <si>
    <t xml:space="preserve"> - Supplies Management and Inventory</t>
  </si>
  <si>
    <t>100% of supplies duly inventorized and inventory submitted to GSD and Accounting Office</t>
  </si>
  <si>
    <t xml:space="preserve"> - Procurement of Office Supplies</t>
  </si>
  <si>
    <t>100% of office supplies and materials listed in the PPMP procured</t>
  </si>
  <si>
    <t xml:space="preserve"> - Procurement of events and documentation equipment/supplies</t>
  </si>
  <si>
    <t>100% of events and documentation equipment and supplies listed in the PPMP procured and utilized</t>
  </si>
  <si>
    <t xml:space="preserve"> - Repair and Maintenance of Building and Equipment</t>
  </si>
  <si>
    <t>100% of required repairs completed</t>
  </si>
  <si>
    <t>CSC/DRRM</t>
  </si>
  <si>
    <t>Dec 2025-26</t>
  </si>
  <si>
    <t>12 personnel sent for appropriate training based on PRIME HRM procedures</t>
  </si>
  <si>
    <t>1000-2-02-18-003-000-000</t>
  </si>
  <si>
    <t>EVENTS MANAGEMENT SERVICES</t>
  </si>
  <si>
    <t>1000-2-02-18-003-001-000</t>
  </si>
  <si>
    <t xml:space="preserve"> - Production of Calendar of Events</t>
  </si>
  <si>
    <t>4 calendar of events produced and distributed to general public</t>
  </si>
  <si>
    <t>100% of ceremonies conducted in accordance with approved project designs</t>
  </si>
  <si>
    <t>100% of commemorative events conducted in accordance with approved project designs</t>
  </si>
  <si>
    <t>100% of festivals and special events calendared for the year staged based on approved project designs</t>
  </si>
  <si>
    <t xml:space="preserve"> - Events Assistance Services</t>
  </si>
  <si>
    <t>100% of approved events for assistance duly served</t>
  </si>
  <si>
    <t>1000-2-02-18-004-000-000</t>
  </si>
  <si>
    <t>PROTOCOL SERVICES</t>
  </si>
  <si>
    <t>1000-2-02-18-004-001-000</t>
  </si>
  <si>
    <t xml:space="preserve"> - Display of Philippine Flag</t>
  </si>
  <si>
    <t>100% of worn out flags replaced in Plaza Quince Martires, Plaza Rizal, Rotonda and City Hall</t>
  </si>
  <si>
    <t xml:space="preserve"> - Display of Naga City Flag</t>
  </si>
  <si>
    <t>100% of city events with Naga City Flags displayed</t>
  </si>
  <si>
    <t xml:space="preserve"> - Flag Retirement Ceremony</t>
  </si>
  <si>
    <t>100% of worn out flags disposed pursuant to Heraldry Law</t>
  </si>
  <si>
    <t xml:space="preserve"> - City Recognition Rites</t>
  </si>
  <si>
    <t>100% of approved city recognition events organized based on project design</t>
  </si>
  <si>
    <t xml:space="preserve"> - Civic Funeral Rites</t>
  </si>
  <si>
    <t>100% of duly approved civic funeral organized</t>
  </si>
  <si>
    <t xml:space="preserve"> - Reception Services for Dignitaries and official visitors</t>
  </si>
  <si>
    <t>100% of referred reception services for dignitaries organized</t>
  </si>
  <si>
    <t xml:space="preserve"> - Flag Ceremony every Monday</t>
  </si>
  <si>
    <t>100% program sequence coordinated and organized</t>
  </si>
  <si>
    <t>1000-2-02-18-005-000-000</t>
  </si>
  <si>
    <t>CULTURAL AFFAIRS SERVICES</t>
  </si>
  <si>
    <t>1000-2-02-18-005-001-000</t>
  </si>
  <si>
    <t xml:space="preserve"> - Construction of Naga City Cultural Center</t>
  </si>
  <si>
    <t>Phase 1 of Cultural Center constructed based on project timeline</t>
  </si>
  <si>
    <t>NG</t>
  </si>
  <si>
    <t xml:space="preserve"> - Cultural Properties Inventory</t>
  </si>
  <si>
    <t>30 additional cultural properties mapped and validated</t>
  </si>
  <si>
    <t xml:space="preserve"> - Construction of Arejola Monument</t>
  </si>
  <si>
    <t>Arejola monument constructed</t>
  </si>
  <si>
    <t xml:space="preserve"> - Construction of Juan Q. Miranda Monument</t>
  </si>
  <si>
    <t>Juan Miranda Monument constructed</t>
  </si>
  <si>
    <t xml:space="preserve"> - City Hall Chorale</t>
  </si>
  <si>
    <t>100% of approved engagements served</t>
  </si>
  <si>
    <t xml:space="preserve"> - Management of Arts and Culture Social Media Page</t>
  </si>
  <si>
    <t>100% of organized cultural events, programs and projects initiated and assisted are posted</t>
  </si>
  <si>
    <t xml:space="preserve"> - Heritage Preservation Programs</t>
  </si>
  <si>
    <t xml:space="preserve">         - Naga City Heritage Walk</t>
  </si>
  <si>
    <t>1 local heritage tours for students conducted</t>
  </si>
  <si>
    <t xml:space="preserve">         - Local Historical Markers Project</t>
  </si>
  <si>
    <t>4 identified heritage sites/institutions and structures affixed with markers with appropriate ceremonies</t>
  </si>
  <si>
    <t xml:space="preserve">         - Heritage Lectures</t>
  </si>
  <si>
    <t>2 heritage and/or cultural lectures organized</t>
  </si>
  <si>
    <t>Plaza Complex Weekend Night Market</t>
  </si>
  <si>
    <t>“Naga Got Talent” and Talent Development from barangays and grassroots to plaza</t>
  </si>
  <si>
    <t xml:space="preserve"> - Naga City Arts and Culture Council Meetings</t>
  </si>
  <si>
    <t>4 quarterly meetings called</t>
  </si>
  <si>
    <t>1000-2-02-18-006-000-000</t>
  </si>
  <si>
    <t>ARTS MANAGEMENT SERVICES</t>
  </si>
  <si>
    <t>1000-2-02-18-006-001-000</t>
  </si>
  <si>
    <t xml:space="preserve"> - Grants and Aids</t>
  </si>
  <si>
    <t>4 groups assisted</t>
  </si>
  <si>
    <t xml:space="preserve"> - Art Exhibition</t>
  </si>
  <si>
    <t>4 arts exhibits organized</t>
  </si>
  <si>
    <t xml:space="preserve"> - Naga City Art Gallery Management</t>
  </si>
  <si>
    <t>Naga City Gallery operationalized</t>
  </si>
  <si>
    <t xml:space="preserve"> - Art Festivals
        - Karaw Festival
        - Tagboan Arts Festival
        - Kamudagan Arts Festival
        - Arts Lectures and Workshops</t>
  </si>
  <si>
    <t>100% of approved art festivals staged</t>
  </si>
  <si>
    <t>1000-2-02-18-007-000-000</t>
  </si>
  <si>
    <t>DIGITAL COMMUNICATIONS SERVICES</t>
  </si>
  <si>
    <t>1000-2-02-18-007-001-000</t>
  </si>
  <si>
    <t xml:space="preserve"> - Social Media Management (including boosting)</t>
  </si>
  <si>
    <t>800 social media posts rendered annually</t>
  </si>
  <si>
    <t xml:space="preserve"> - Content Creation</t>
  </si>
  <si>
    <t>5 ideas/concepts produced</t>
  </si>
  <si>
    <t xml:space="preserve"> - Event Coverage</t>
  </si>
  <si>
    <t>100% of approve events covered</t>
  </si>
  <si>
    <t xml:space="preserve"> - Website News Section Updating</t>
  </si>
  <si>
    <t>40 articles posted annually</t>
  </si>
  <si>
    <t xml:space="preserve"> - Vloggers and Influencers Networking and Lingkage</t>
  </si>
  <si>
    <t>2 networking activities made</t>
  </si>
  <si>
    <t>1000-2-02-18-008-000-000</t>
  </si>
  <si>
    <t>NEWS AND PUBLICATIONS SERVICES</t>
  </si>
  <si>
    <t>1000-2-02-18-008-001-000</t>
  </si>
  <si>
    <t xml:space="preserve"> - Media Briefings</t>
  </si>
  <si>
    <t>12 news briefings organized</t>
  </si>
  <si>
    <t xml:space="preserve"> - Media Linkage and Networking</t>
  </si>
  <si>
    <t>4 media networking activities made</t>
  </si>
  <si>
    <t xml:space="preserve"> - Production and Distribution of An Naga Ngonian Newsletter</t>
  </si>
  <si>
    <t>8000 copies of newsletter produced and distributed annually</t>
  </si>
  <si>
    <t xml:space="preserve"> - Production and Airing ANN Express Radio Program</t>
  </si>
  <si>
    <t>200 ANN News Express Radio Program produced and aired</t>
  </si>
  <si>
    <t xml:space="preserve"> - Production and airing of Satong Aramon Radio Program</t>
  </si>
  <si>
    <t>48 Satong aramon radio program produced and aired</t>
  </si>
  <si>
    <t>Production and Printing of Information Billboards</t>
  </si>
  <si>
    <t>100% of approved information billboards produced and installed</t>
  </si>
  <si>
    <t xml:space="preserve"> - Livestreaming Services
          - SP Sessions
         - City Events</t>
  </si>
  <si>
    <t>100% of regular sessions and city events streamed live on offcial social media accounts</t>
  </si>
  <si>
    <t xml:space="preserve"> - Advocacy/Infomercial Production and Airing</t>
  </si>
  <si>
    <t>5 infomercials produced</t>
  </si>
  <si>
    <t>1000-2-02-18-009-000-000</t>
  </si>
  <si>
    <t>STRATEGIC ACTIVITIES</t>
  </si>
  <si>
    <t>1000-2-02-18-009-001-000</t>
  </si>
  <si>
    <t xml:space="preserve"> - City Hall Communication Network Group</t>
  </si>
  <si>
    <t>2 trainings and lectures on internal communication exchanges conducted</t>
  </si>
  <si>
    <t>1000-2-02-34-001-000-000</t>
  </si>
  <si>
    <t>3000-2-01-11(1)-001-000-000</t>
  </si>
  <si>
    <t>3000-2-01-11(1)-001-001-000</t>
  </si>
  <si>
    <t>3000-2-01-11(1)-001-002-000</t>
  </si>
  <si>
    <t>3000-2-01-11(1)-001-003-000</t>
  </si>
  <si>
    <t>3000-2-01-11(1)-001-004-000</t>
  </si>
  <si>
    <t>3000-2-01-11(1)-001-005-000</t>
  </si>
  <si>
    <t>3000-2-01-11(1)-001-006-000</t>
  </si>
  <si>
    <t>3000-2-01-11(1)-001-007-000</t>
  </si>
  <si>
    <t>3000-2-01-11(1)-002-002-000</t>
  </si>
  <si>
    <t>3000-2-01-11(1)-002-005-000</t>
  </si>
  <si>
    <t>3000-2-01-11(1)-002-006-000</t>
  </si>
  <si>
    <t>3000-2-01-11(1)-002-007-000</t>
  </si>
  <si>
    <t>3000-2-01-11(1)-002-008-000</t>
  </si>
  <si>
    <t>3000-2-01-11(1)-002-009-000</t>
  </si>
  <si>
    <t>3000-2-01-11(1)-002-010-000</t>
  </si>
  <si>
    <t>3000-2-01-11(1)-003-008-000</t>
  </si>
  <si>
    <t>3000-2-01-11(1)-003-009-000</t>
  </si>
  <si>
    <t>3000-2-01-11(1)-003-010-000</t>
  </si>
  <si>
    <t>3000-2-01-11(1)-003-011-000</t>
  </si>
  <si>
    <t>3000-2-01-11(1)-003-012-000</t>
  </si>
  <si>
    <t>3000-2-01-11(1)-003-013-000</t>
  </si>
  <si>
    <t xml:space="preserve">Creation of Plantilla positions:                      </t>
  </si>
  <si>
    <t xml:space="preserve">In addition to improving employee satisfaction and ensuring that all open positions are filled, this will result in a more organized workplace.  </t>
  </si>
  <si>
    <t xml:space="preserve">Hiring of New Personnel                               </t>
  </si>
  <si>
    <t xml:space="preserve">Hiring additional staff will help manage the workload, improve patient care, and meet DOH Licensing Accreditation requirements. </t>
  </si>
  <si>
    <t>Internet Expenses</t>
  </si>
  <si>
    <t>Updated payment of internet  bill</t>
  </si>
  <si>
    <t>Procurement of Medical, Dental , Birthing and Minor O.R</t>
  </si>
  <si>
    <t>CHOII</t>
  </si>
  <si>
    <t>Procurement of Medical, Dental , Birthing , Laboratory and Minor O.R Equipments</t>
  </si>
  <si>
    <t>Procurement &amp; Supply Management</t>
  </si>
  <si>
    <t>All needed Office and other supplies,  are listed in the PPMP</t>
  </si>
  <si>
    <t>Regulations,Enforcement, Accreditation &amp; Licenscing of CHO II ,Birthing Facilty and Minor O.R,</t>
  </si>
  <si>
    <t>Compliance to all regulatory standard set by all licensing bodies.</t>
  </si>
  <si>
    <t xml:space="preserve">Safe daily transportation service of CHO II Personnel </t>
  </si>
  <si>
    <t>B. Support To Operations</t>
  </si>
  <si>
    <t>Repair and maintenance of Office and Medical Equipment</t>
  </si>
  <si>
    <t>Repair and maintenace of Building and other structures Services (CEO).</t>
  </si>
  <si>
    <t>Procurement of funded projects c/o CEO</t>
  </si>
  <si>
    <t>Procured of Medicines, Vaccines and other medical supplies needed.(Medical and Dental)</t>
  </si>
  <si>
    <t>Breastfeeding Facility</t>
  </si>
  <si>
    <t>Travelling Expenses Local</t>
  </si>
  <si>
    <t xml:space="preserve">Payment of Travel expenses </t>
  </si>
  <si>
    <t>Training Expenses</t>
  </si>
  <si>
    <t xml:space="preserve">Payment of Training expenses </t>
  </si>
  <si>
    <t>Other Maintenance and Operating Expenses</t>
  </si>
  <si>
    <t xml:space="preserve">Emergency expenses for the CHO II </t>
  </si>
  <si>
    <t>Printing &amp; Publication Exp</t>
  </si>
  <si>
    <t xml:space="preserve">Payment of Printing &amp; Publication expenses </t>
  </si>
  <si>
    <t>Other General Services (Job Order/Contractual)</t>
  </si>
  <si>
    <t>Salary/Wages for Job Order &amp; Contractual</t>
  </si>
  <si>
    <t>C.Operations</t>
  </si>
  <si>
    <t>PhilHealth E-konsulta Programs</t>
  </si>
  <si>
    <t>At least 100% of the 10 catchment barangays are provided with efficiency in patient care monitoring</t>
  </si>
  <si>
    <t>Adolescent Programs</t>
  </si>
  <si>
    <t>100%  in 10 catchment barangays access to programs, services, and healthcare professionals that cater to adolescents</t>
  </si>
  <si>
    <t>Rabies Elimination and Control Program</t>
  </si>
  <si>
    <t>Increase awareness to prevent and control rabies infection by providing and promoting accessible vaccines, along with rabies education and awareness, to the 10 catchment barangays.</t>
  </si>
  <si>
    <t>National Tuberculosis Control Programs</t>
  </si>
  <si>
    <t xml:space="preserve">Increased cure rates for TB cases, Decrease in MDR-TB cases, Increased ditection rate of new cases </t>
  </si>
  <si>
    <t xml:space="preserve"> -</t>
  </si>
  <si>
    <t>Health Promotion Program</t>
  </si>
  <si>
    <t>Continous awareness campaign on the prevention on the TB, STI, HIV/AIDS especially in 10 catchment Barangay</t>
  </si>
  <si>
    <t>DRRM-H Program</t>
  </si>
  <si>
    <t>100% preparedness, responsiveness, prevention for a safer, adaptive &amp; disaster resilient towards a sustainable developments.</t>
  </si>
  <si>
    <t>Establishment and equipping of city health office 2 birthing facility</t>
  </si>
  <si>
    <t>increased number of deliveries within the facility with quality service</t>
  </si>
  <si>
    <t>Maternal and child educaton programs</t>
  </si>
  <si>
    <t>Increased awareness and sensitivity among pregnant,adolescent,child and newborn b.to decrease morbidity and mortality among mothers and children</t>
  </si>
  <si>
    <t>Newborn screening and hearing program</t>
  </si>
  <si>
    <t>Facilitate screening of congenital defects on newborn</t>
  </si>
  <si>
    <t>Family Planning Programs</t>
  </si>
  <si>
    <t>Increase number of services,</t>
  </si>
  <si>
    <t>Non- communicale disease Program</t>
  </si>
  <si>
    <t>Increase in Health awareness program to meet and improve Physical, mental, emotional for well being of community</t>
  </si>
  <si>
    <t>Senior citizens program</t>
  </si>
  <si>
    <t>Increased number of Older persons that can handle more complex situation in handle our senior citizens prorams</t>
  </si>
  <si>
    <t>3000-2-02-20-001-000-000</t>
  </si>
  <si>
    <t>3000-2-02-20-002-000-000</t>
  </si>
  <si>
    <t>3000-2-02-20-002-001-001</t>
  </si>
  <si>
    <t>10% increase current users of modern family planning from previous year 50% in unmet needs for family planning from baseline data</t>
  </si>
  <si>
    <t>3000-2-02-20-002-001-002</t>
  </si>
  <si>
    <t>10% increase current users of modern family planning from previous year 50% decrease in unmet needs for family planning from baseline data</t>
  </si>
  <si>
    <t>3000-2-02-20-002-001-003</t>
  </si>
  <si>
    <t>100%  of natural family planning advocacy activities conducted upon schedule to at least 95% of target participants</t>
  </si>
  <si>
    <t>3000-2-02-20-002-001-004</t>
  </si>
  <si>
    <t>100%  of planned activities for POPDEV Week celebration were successfully conducted    - At least one CapDev activity was conducted to BSPOs at the end of the year  - FWC in the 27 barangays have active members and conducted advocacy activities</t>
  </si>
  <si>
    <t>3000-2-02-20-002-002-001</t>
  </si>
  <si>
    <t>Decrease of 2 percentage points in the  Adolescent Birth Rate (ABR)                                      10 % decrease in  Teen Pregnancy/ Repeat Pregnancy</t>
  </si>
  <si>
    <t>3000-2-02-20-002-002-002</t>
  </si>
  <si>
    <t>c. You-for-You (U4U) Teen Trail / You-for-You for ParenTEENS</t>
  </si>
  <si>
    <t>Conducted at least one U4U Teen Trail and one U4U for Paren TEENS with 95% attendance of target participants</t>
  </si>
  <si>
    <t>3000-2-02-20-002-002-003</t>
  </si>
  <si>
    <t>d. Parent-Teen Talk</t>
  </si>
  <si>
    <t>Conducted quarterly with at least  95% attendance of target participants</t>
  </si>
  <si>
    <t>3000-2-02-20-002-002-004</t>
  </si>
  <si>
    <t>e. Teen HELPLINE</t>
  </si>
  <si>
    <t>10% increase from last year's reach</t>
  </si>
  <si>
    <t>3000-2-02-20-002-002-005</t>
  </si>
  <si>
    <t>f. Strengthening the Naga City Teen Center</t>
  </si>
  <si>
    <t>100% of clients were given needed services/referrals to other facilities</t>
  </si>
  <si>
    <t>3000-2-02-20-002-002-006</t>
  </si>
  <si>
    <t>g. Implementation of THE CHALLENGE INITIATIVE (TCI) Activities                                                                     1. Establishment of  20 Teen Centers in the barangays                                                                                             2. Establishment of 10 Teen Hubs in selected public high schools                                                                     3. Other TCI activities included in the Program Design</t>
  </si>
  <si>
    <t>3000-2-02-20-002-003-000</t>
  </si>
  <si>
    <t>I. DIETARY SUPPLEMENTATION PROGRAM</t>
  </si>
  <si>
    <t>3000-2-02-20-002-003-001</t>
  </si>
  <si>
    <t xml:space="preserve">1.1.HOT LUNCH FEEDING - Feeding program for underweight and severely preschool children given during lunchtime in the feeding areas of barangays for the rehabilitation of malnourished children. Micronutrient powder is also distributed to prevent micronutrient deficiencies. </t>
  </si>
  <si>
    <t xml:space="preserve">Reduced the number of undernourished preschool children and prevent miicronutrient deficiencies </t>
  </si>
  <si>
    <t>3000-2-02-20-002-003-002</t>
  </si>
  <si>
    <t>1.2. NUTRI-ATAMAN PROGRAM  -will answer for the rehabilitation of malnourished children in Naga City.Target clientele are the vulnerable group that are easily affected by infection which need immediate attention.</t>
  </si>
  <si>
    <t>Improved the nutritional status of underweight,stunting and wasting pre-school children</t>
  </si>
  <si>
    <t>3000-2-02-20-002-003-003</t>
  </si>
  <si>
    <t xml:space="preserve">1.3 NUTRI-NANAY PROGRAM- Aimed at rehabilitating malnourished pregnant and teen-age pregnant mothers in the barangay by  providing iron with folic acid and supplemental milk and pre-natal check-up with partner form Tomasinong Bicolano Cam. Sur Chapter </t>
  </si>
  <si>
    <t>Improved the nutritional status of pregnant mothers and avoid low birth weight infant</t>
  </si>
  <si>
    <t>3000-2-02-20-002-003-004</t>
  </si>
  <si>
    <t>1.4. COMPLEMENTARY FEEDING (Nutri-mix)              - a preparation and processing of "nutri-mix" from indigeneous foods given to 6-24 months infants in addition to breastmilk</t>
  </si>
  <si>
    <t>Improved infant and young child feeding by complementing their daily intake and prevent undernutrition</t>
  </si>
  <si>
    <t>3000-2-02-20-002-003-005</t>
  </si>
  <si>
    <t>1.5. BREAD AND PASTRIES PRODUCTION                        -  provide additional food and nutrient supplements given to undernourished children</t>
  </si>
  <si>
    <t>Provide additional feeding with micronutrient supplementation to recipients</t>
  </si>
  <si>
    <t>3000-2-02-20-002-003-006</t>
  </si>
  <si>
    <t xml:space="preserve">1.6. PROVISION OF MILK TO INDIGENT PREGNANT MOTHERS                             - maternal milk supplement is given to pregnant mothers to improve the developmental stage of the baby </t>
  </si>
  <si>
    <t>Improved nutritional status of pregnant mothers and avoid low birth weight infant</t>
  </si>
  <si>
    <t>3000-2-02-20-002-003-007</t>
  </si>
  <si>
    <t>1.7. Supplemental feeding to Senior Citizen                       - provide additional food to undernourished  and indigent elderly.</t>
  </si>
  <si>
    <t>Increased energy intake of elderly by providing additional calories</t>
  </si>
  <si>
    <t>3000-2-02-20-002-004-000</t>
  </si>
  <si>
    <t>2. MICRONUTRIENT SUPPLEMENTATION</t>
  </si>
  <si>
    <t>3000-2-02-20-002-004-001</t>
  </si>
  <si>
    <t>2.1 Provision of Multi-vitamins - given to malnourished pregnant,  teen pregnant and indigent pregnant women to prevent complications to the mother and improve growth and development of the baby</t>
  </si>
  <si>
    <t>Helps correct deficiencies of specific vitamins and minerals to the baby and pregnants womens</t>
  </si>
  <si>
    <t>3000-2-02-20-002-005-000</t>
  </si>
  <si>
    <t>3. NUTRITION EDUCATION  FOR BEHAVIOR CHANGE PROGRAM</t>
  </si>
  <si>
    <t>Provide basic information  on health and proper nutrition</t>
  </si>
  <si>
    <t>aimed to provide awareness on health, nutrition and wellness among individual particularly nutritional status,food habits,food hygiene and sanitation through :</t>
  </si>
  <si>
    <t>a. Dietary Counselling</t>
  </si>
  <si>
    <t>b. Family Health Class</t>
  </si>
  <si>
    <t>c. One on one counselling</t>
  </si>
  <si>
    <t>d. Prov. Of IEC materials</t>
  </si>
  <si>
    <t>e. Nutrisyon Mo, Aramon Mo</t>
  </si>
  <si>
    <t>f. Breastfeeding Class</t>
  </si>
  <si>
    <t>3000-2-02-20-002-006-000</t>
  </si>
  <si>
    <t>4. CAPACITY BUILDING</t>
  </si>
  <si>
    <t xml:space="preserve">Increased knowledge and awareness about complementary and maternal nutrition </t>
  </si>
  <si>
    <t>1. Training on complementary feeding                                      - aims to improve the knowledge and skills  of mothers in the preparation of nutritionally dense foods for 6-24 months infants</t>
  </si>
  <si>
    <t>2. Training on Maternal Nutrition Infant and Young Child Feeding (MNIYCF)                    - aims to develop the knowledge and skills of mother, infant and young child feeding during the first 1,000 days of life of the infant</t>
  </si>
  <si>
    <r>
      <rPr>
        <b/>
        <sz val="9"/>
        <color rgb="FF000000"/>
        <rFont val="&quot;Arial Narrow&quot;, Arial"/>
      </rPr>
      <t xml:space="preserve">3. CNC and BNS  planning workshop   </t>
    </r>
    <r>
      <rPr>
        <b/>
        <sz val="9"/>
        <color rgb="FF000000"/>
        <rFont val="&quot;Arial Narrow&quot;, Arial"/>
      </rPr>
      <t xml:space="preserve">      - to  develop plans and allocate resources/funds for the implementation the nutrition programs</t>
    </r>
  </si>
  <si>
    <t>4. Regular monthly meeting of BNS</t>
  </si>
  <si>
    <t>3000-2-02-20-002-006-005</t>
  </si>
  <si>
    <t>5. STRENGTHENING, COORDINATING,MONITORING, EVALUATION &amp; MANAGEMENT</t>
  </si>
  <si>
    <t>3000-2-02-20-002-006-006</t>
  </si>
  <si>
    <t>1. OPERATION TIMBANG - conducted every year to measure and assess the weight,length and height of pre-school children aging 0-59 months and conduct monthly follow-up through the use of weighing scale,height board and MUAC tape</t>
  </si>
  <si>
    <t>Provides quantitative assessment of the child's body mass and serves as a baseline for evaluating their growth.</t>
  </si>
  <si>
    <t>3000-2-02-20-002-006-007</t>
  </si>
  <si>
    <t>2. Monitoring of breastfeeding in establishments,schools and barangays                                             -to ensure that facilities is properly maintained and provide  proper services to mothers and infants</t>
  </si>
  <si>
    <t>monitored and assessed the maintenance of bf corners/centers/  rooms</t>
  </si>
  <si>
    <t>3000-2-02-20-002-006-008</t>
  </si>
  <si>
    <t>3. Annual MELLPI evaluation to 27 BNCs, SFVs &amp; BNSs             - to assess the performance of BNCs, BNSs, &amp; SFVs in the nutrition program implementation conducted by the CNC members</t>
  </si>
  <si>
    <t>assessed nutrition program implementation of the workers</t>
  </si>
  <si>
    <t>3000-2-02-20-002-006-009</t>
  </si>
  <si>
    <t xml:space="preserve">4. Maintenance and strengthening of Barangay Nutrition Committee </t>
  </si>
  <si>
    <t>3000-2-01-35-001-000-000</t>
  </si>
  <si>
    <t>3000-2-01-35-001-001-000</t>
  </si>
  <si>
    <t>Daily work schedule is performed using the acquired equipment and materials. Ensured that the daily work activity is accomplished.</t>
  </si>
  <si>
    <t>HSDO Annual Fund-Capital Outlay</t>
  </si>
  <si>
    <t>3000-2-01-35-001-002-000</t>
  </si>
  <si>
    <t>Staff Development. Funding and Filling of HSDO created and vacant positions under City Ordinance No. 2021-082</t>
  </si>
  <si>
    <t>That by December 2025 vacant plantilla will be filled up with qualified employees who are under our organization</t>
  </si>
  <si>
    <t>Annual Budget-HSDO</t>
  </si>
  <si>
    <t>3000-2-01-35-001-003-000</t>
  </si>
  <si>
    <t xml:space="preserve">Personal Services  JO and Contractual </t>
  </si>
  <si>
    <t>Job Order and Contractual Employees employed at the office received their salaries on time every paying period for the whole year 2025</t>
  </si>
  <si>
    <t>3000-2-01-35-001-004-000</t>
  </si>
  <si>
    <t>Repair of  HSDO Office (leaking rooftop and ground drainage line)</t>
  </si>
  <si>
    <t>By the end of 3rd quarter of 2025 the repair work is already finished 100%</t>
  </si>
  <si>
    <t>3000-2-01-35-002-000-000</t>
  </si>
  <si>
    <t>3000-2-01-35-002-001-000</t>
  </si>
  <si>
    <t>Acqusition of Access road &amp; land development to Palmera Village 1 &amp; 2 and Balatas (Rioville Subd.)</t>
  </si>
  <si>
    <t xml:space="preserve">100% completion of building Plans, Land development plans and approval and partial road development </t>
  </si>
  <si>
    <t>GF,LDF</t>
  </si>
  <si>
    <t>3000-2-01-35-003-000-000</t>
  </si>
  <si>
    <t>3000-2-01-35-003-001-000</t>
  </si>
  <si>
    <t xml:space="preserve">Facilitate the  start of site development of new socialized housing sites under 4PH   (Pambansang Pabahay para sa Pilipino,) located at New Blatas Development Center,  Barangay Balatas, Naga City.   (Planning, design &amp; Contract Signing, &amp; Initial land development)                                                                                                                                                                                                              </t>
  </si>
  <si>
    <t>100% completion of Building Plans, Land development plans and approval</t>
  </si>
  <si>
    <t>3000-2-01-35-003-002-000</t>
  </si>
  <si>
    <t xml:space="preserve">Preparation of Site Development: plans, buildings, specifications, contract with potential developer of the 10-hectares propery for employees housing at Bgy. Caroline, Naga City                                                                                                                                                                                                           </t>
  </si>
  <si>
    <t>By the end of the second semester of the year 2025, the final and approved building and land development plans are ready for implementation</t>
  </si>
  <si>
    <t>3000-2-01-35-003-003-000</t>
  </si>
  <si>
    <t>Preparation of Site development plans at different housing project sites: including, but not limited to, water system, electrical system, road network concreting, drainage system, community facilities etc. in  the following sites: Liberty Village I and II, St. Isidore Village,  Palmera Subdivision 1,2  &amp; 3,  Uswag Balatas Subd, Sta. Cruz-Calayan Subd Project,  Guavaville Subd , St. Claire Subd., Golden Roseville , Isarog Heights Subd 1 &amp; 2, Riverside Village, Balconville, Sto. Nino Village, Robredo Village, Rioville Subd. etc. and limited implementation of the infarstructure projects at the identified area.</t>
  </si>
  <si>
    <t xml:space="preserve">100% completion of Building Plans, Land development plans and approval . Start of initial development </t>
  </si>
  <si>
    <t>GF,LDF, UPAO Trust Fund</t>
  </si>
  <si>
    <t>3000-2-01-35-003-004-000</t>
  </si>
  <si>
    <t>Facilitate bidding for subdivision survey approval of KSK project sites     ( Uswag Balatas, Balconville, Liberty Village 1 &amp; 2, St. Isidore, Palmera 1&amp;2, Maogma Village, Dona Clara Village, St. Claire Subd, Capilihan Subd., Isarog Heights Subd 2, Acasia-Abella Subd., Guavaville, Immaculate Village.</t>
  </si>
  <si>
    <t>100% of the projects identified for bidding of subdivision survey approval  is submitted to BAC.</t>
  </si>
  <si>
    <t>3000-2-01-35-003-005-000</t>
  </si>
  <si>
    <t xml:space="preserve"> Lot Assistance (Resettlement lot distribution) Program to beneficiaries who are in need of land for housing.</t>
  </si>
  <si>
    <t>By the end of 2025, 100% of all those awardees are all rersettled in the pre-determined area for relocation  is secured and delivered</t>
  </si>
  <si>
    <t>3000-2-01-35-003-006-000</t>
  </si>
  <si>
    <t>Regular issuance of Contract to Sell, Usufruct Agreement / Deed of Sale to beneficiaries of the program</t>
  </si>
  <si>
    <t>By the end of the year 2025 the office shall have provided the necessary documents of Contract or Sale adocuments to beneficiaries of the Program</t>
  </si>
  <si>
    <t>3000-2-01-35-003-007-000</t>
  </si>
  <si>
    <t>Registration of acquired  properties for KSK Program  and the sunsequent transfer of ownership to the city</t>
  </si>
  <si>
    <t>Before thje year ends all acquired properties whose documents are for transfer of ownership to the city must be already registered in the city's name.</t>
  </si>
  <si>
    <t>3000-2-01-35-003-008-000</t>
  </si>
  <si>
    <t>Basic Assistance Services through Housing materials assistance to urban poor beneficiaries</t>
  </si>
  <si>
    <t>Assisted and delivered all requested housing materials within  a week commencing from the date of request</t>
  </si>
  <si>
    <t>3000-2-01-35-003-009-000</t>
  </si>
  <si>
    <t>Data Gathering of information on Informal Settlers as to the number, location of settlements ,living conditions and land tenure occupancy</t>
  </si>
  <si>
    <t>By the end of 2025, the NCUPFI, in coordination with the HSDO and UDHB shall have already submitted to the city all information subject of this census</t>
  </si>
  <si>
    <t>UDHB Fund</t>
  </si>
  <si>
    <t>3000-2-01-16-001-000-000</t>
  </si>
  <si>
    <t>3000-2-01-16-001-001-000</t>
  </si>
  <si>
    <t>Sustainable programs with efficient personnel</t>
  </si>
  <si>
    <t>3000-2-01-16-001-002-000</t>
  </si>
  <si>
    <t>SWO 2 (2) (1 NCCH, 1 NCHW)</t>
  </si>
  <si>
    <t>3000-2-01-16-001-003-000</t>
  </si>
  <si>
    <t>SWO 2 (1) (NCWH)(1)(NCCH)</t>
  </si>
  <si>
    <t>3000-2-01-16-001-004-000</t>
  </si>
  <si>
    <t>AO 2 (2)(1 SEED, 1 CSWDO -main)</t>
  </si>
  <si>
    <t>3000-2-01-16-001-005-000</t>
  </si>
  <si>
    <t>AO 4 (1)(1 CSWDO-main)</t>
  </si>
  <si>
    <t>3000-2-01-16-001-006-000</t>
  </si>
  <si>
    <t>SWAssistant (3) (1 SEED, 2 CSWDO-main)</t>
  </si>
  <si>
    <t>3000-2-01-16-001-007-000</t>
  </si>
  <si>
    <t>AA 4 Driver (2)(1 SEED, 1 CSWDO-main)</t>
  </si>
  <si>
    <t>3000-2-01-16-001-008-000</t>
  </si>
  <si>
    <t>AA 3 (3)(1 SEED, 2 CSWDO -main)</t>
  </si>
  <si>
    <t>3000-2-01-16-001-009-000</t>
  </si>
  <si>
    <t>Teacher 3 (1)</t>
  </si>
  <si>
    <t>3000-2-01-16-001-010-000</t>
  </si>
  <si>
    <t>Teacher 2 (1)</t>
  </si>
  <si>
    <t>3000-2-01-16-001-011-000</t>
  </si>
  <si>
    <t>Teacher 1 (2)</t>
  </si>
  <si>
    <t>3000-2-01-16-001-012-000</t>
  </si>
  <si>
    <t>DayCare Worker 2 (1)</t>
  </si>
  <si>
    <t>3000-2-01-16-001-013-000</t>
  </si>
  <si>
    <t>Sustenance of EDUCARE Service Program through provision of incentives such as:</t>
  </si>
  <si>
    <t>CSWDO/ECCD</t>
  </si>
  <si>
    <t>3000-2-01-16-001-014-000</t>
  </si>
  <si>
    <t>-Salary of 88 teachers @ 806,360.00/month (P806,360 x 12 months)</t>
  </si>
  <si>
    <t>3000-2-01-16-001-015-000</t>
  </si>
  <si>
    <t>-Increase of teachers’ salary (P 8,030.00 x 8 teachers=P64, 240.00 x 12 mos.)</t>
  </si>
  <si>
    <t>3000-2-01-16-001-016-000</t>
  </si>
  <si>
    <t>-Additional Salary (June) Equivalent to their monthly salary</t>
  </si>
  <si>
    <t>3000-2-01-16-001-017-000</t>
  </si>
  <si>
    <t>-Additional salary (Dec) equivalent to their monthly salary</t>
  </si>
  <si>
    <t>3000-2-01-16-001-018-000</t>
  </si>
  <si>
    <t>-Additional increase of salary to the teachers with increased number of Queen-Members (P30, 000.00/mo. x 7 mos.)</t>
  </si>
  <si>
    <t>3000-2-01-16-001-019-000</t>
  </si>
  <si>
    <t xml:space="preserve">-Additional Salary for  Let Passers EDUCARE Teachers (1,000.00 X 3 teachers x 12) </t>
  </si>
  <si>
    <t>3000-2-01-16-001-020-000</t>
  </si>
  <si>
    <t>Travel Expenses</t>
  </si>
  <si>
    <t>100% of Teachers trainings and professional development raise standards of pupil achievement and promote high-quality learning and teaching in schools.</t>
  </si>
  <si>
    <t>3000-2-01-16-001-021-000</t>
  </si>
  <si>
    <t>Annual Trainings for EDUCARE &amp; SEED Montessori Teachers</t>
  </si>
  <si>
    <t>3000-2-01-16-002-000-000</t>
  </si>
  <si>
    <t>3000-2-01-16-002-001-000</t>
  </si>
  <si>
    <t>CAPDEV - Program Review, Evaluation and Planning for service providers (BSWA and CSWDO Staff)</t>
  </si>
  <si>
    <t>100% empowers service provides to perform tasks effectively and able to adapt the changing circumstance</t>
  </si>
  <si>
    <t>3000-2-01-16-002-002-000</t>
  </si>
  <si>
    <t>Installation of Holding Area for AICS Client and Building Repair/Improvement</t>
  </si>
  <si>
    <t>100% provision of comfortable area for day to day clients and have a conducive friendly CR</t>
  </si>
  <si>
    <t>3000-2-01-16-002-003-000</t>
  </si>
  <si>
    <t>Installation of Permanent Roofing of Open Space located at the 3rd Floor SDC Building to be used as Multi Purpose Hall</t>
  </si>
  <si>
    <t>100% utilization of open &amp; idle roof top space for CSWDO various activities</t>
  </si>
  <si>
    <t>3000-2-01-16-002-004-000</t>
  </si>
  <si>
    <t>Various assistance to ECCDO, such as:</t>
  </si>
  <si>
    <t>100% of Children enrolled in all levels are ensured of quality education through conducive learning environments</t>
  </si>
  <si>
    <t>3000-2-01-16-002-005-000</t>
  </si>
  <si>
    <t>-Repair and Maintenance of School Bldg.</t>
  </si>
  <si>
    <t>3000-2-01-16-002-006-000</t>
  </si>
  <si>
    <t>-Establishment of 3 Child Development/Minding Centers</t>
  </si>
  <si>
    <t>3000-2-01-16-002-007-000</t>
  </si>
  <si>
    <t>-Installation of handwashing facilities to the 28 EDUCARE Centers x P25,000/each</t>
  </si>
  <si>
    <t>3000-2-01-16-002-008-000</t>
  </si>
  <si>
    <t>-Repair &amp; Maintenance – Furniture &amp; Fixtures</t>
  </si>
  <si>
    <t>3000-2-01-16-002-009-000</t>
  </si>
  <si>
    <t>-Repair &amp; Maintenance – Transportation Equipment (service vehicle) Fuel, oil &amp; lubricants expenses</t>
  </si>
  <si>
    <t>3000-2-01-16-002-010-000</t>
  </si>
  <si>
    <t>-Subsidy to NGA’s</t>
  </si>
  <si>
    <t>3000-2-01-16-002-011-000</t>
  </si>
  <si>
    <t xml:space="preserve">(EDUCARE Supplies) </t>
  </si>
  <si>
    <t>3000-2-01-16-002-012-000</t>
  </si>
  <si>
    <t xml:space="preserve">-Travelling Expenses </t>
  </si>
  <si>
    <t>3000-2-01-16-002-013-000</t>
  </si>
  <si>
    <t>- Telephone (WITH INTERNET SUBSCRIPTION) Expenses- landline</t>
  </si>
  <si>
    <t>3000-2-01-16-002-014-000</t>
  </si>
  <si>
    <t>-Office supplies</t>
  </si>
  <si>
    <t>3000-2-01-16-002-015-000</t>
  </si>
  <si>
    <t>-Food Supplies Expenses</t>
  </si>
  <si>
    <t>3000-2-01-16-002-016-000</t>
  </si>
  <si>
    <t>-Donations(Ordinance Section 3:D, E, &amp; F)</t>
  </si>
  <si>
    <t>3000-2-01-16-002-017-000</t>
  </si>
  <si>
    <t>-Donations(Ordinance Section 3:A, B, &amp; C)</t>
  </si>
  <si>
    <t>3000-2-01-16-002-018-000</t>
  </si>
  <si>
    <t>-Other Supplies/Common Janitorial</t>
  </si>
  <si>
    <t>3000-2-01-16-002-019-000</t>
  </si>
  <si>
    <t>-  Machinery and Equipment (Office Equipment)</t>
  </si>
  <si>
    <t>3000-2-01-16-002-020-000</t>
  </si>
  <si>
    <t>- Furnitures &amp; Fixtures</t>
  </si>
  <si>
    <t>3000-2-01-16-002-021-000</t>
  </si>
  <si>
    <t>Textbooks and other instructional Materials for SEED Montessori and Educare Centers</t>
  </si>
  <si>
    <t>100% of Pupils are given free educational resources and tools to inspire a love of reading and writing.</t>
  </si>
  <si>
    <t>3000-2-01-16-002-022-000</t>
  </si>
  <si>
    <t>*Other Maintenance  &amp; Operating Expenses (ANNUAL CHILDREN'S CELEBRATION)</t>
  </si>
  <si>
    <t>100% of Every child enrolled in the program have the opportunity to attain a well-rounded education. Children who are involved in extra-curricular activities have greater chance of attaining success</t>
  </si>
  <si>
    <t>3000-2-01-16-003-000-000</t>
  </si>
  <si>
    <t>3000-2-01-16-003-001-000</t>
  </si>
  <si>
    <t>Provision of timely assistance to individuals and families in crisis situation to improve their quality of life (AICS)</t>
  </si>
  <si>
    <t>100% Provision of social services to every individual seeking/availing assistance from the office</t>
  </si>
  <si>
    <t>3000-2-01-16-003-002-000</t>
  </si>
  <si>
    <t>Provision of programs and services that will assist indigent in school children, street children and potentially working children in the City of Naga (Sanggawadan)</t>
  </si>
  <si>
    <t xml:space="preserve">CSWDO </t>
  </si>
  <si>
    <t>100% decrease in the prevalence of street children and number of school drop-outs.</t>
  </si>
  <si>
    <t>3000-2-01-16-003-003-000</t>
  </si>
  <si>
    <t>Provision of the rights and welfare of Solo Parents and their children(Solo Parent)</t>
  </si>
  <si>
    <t>100% uphold and protected the Rights and Welfare of Solo Parents</t>
  </si>
  <si>
    <t>3000-2-01-16-003-004-000</t>
  </si>
  <si>
    <t>CSWDO/NCCH</t>
  </si>
  <si>
    <t>3000-2-01-16-003-005-000</t>
  </si>
  <si>
    <t>CSWDO/NCWH</t>
  </si>
  <si>
    <t xml:space="preserve">100 % of victims-survivor have given assistance on time. </t>
  </si>
  <si>
    <r>
      <rPr>
        <sz val="9"/>
        <color rgb="FF000000"/>
        <rFont val="&quot;Arial Narrow&quot;, Arial"/>
      </rPr>
      <t xml:space="preserve">DSWD SOCTECH Program </t>
    </r>
    <r>
      <rPr>
        <sz val="9"/>
        <color rgb="FF000000"/>
        <rFont val="&quot;Arial Narrow&quot;, Arial"/>
      </rPr>
      <t>(Compre, ERPAT, Unlad Kabataan, Yakap Bayan)</t>
    </r>
  </si>
  <si>
    <t xml:space="preserve">100% of the beneficiaries have given assitance that uplift their social being. </t>
  </si>
  <si>
    <t>SF Program</t>
  </si>
  <si>
    <t>100% Pre-school children have sound health and have access to nutritios food</t>
  </si>
  <si>
    <t xml:space="preserve">Paskuhan sa Barangay </t>
  </si>
  <si>
    <t>100% Provision of food commodities to Indigent Families during Christmas Holidays</t>
  </si>
  <si>
    <t>Evacuation Center (Sta. Cruz and Balatas EC)</t>
  </si>
  <si>
    <t>100% of IDP's provided with basic needs and other support services including evacuation facilities</t>
  </si>
  <si>
    <r>
      <rPr>
        <sz val="9"/>
        <color rgb="FF000000"/>
        <rFont val="&quot;Arial Narrow&quot;, Arial"/>
      </rPr>
      <t xml:space="preserve">Annual Sectoral Celebrations </t>
    </r>
    <r>
      <rPr>
        <sz val="9"/>
        <color rgb="FF000000"/>
        <rFont val="&quot;Arial Narrow&quot;, Arial"/>
      </rPr>
      <t>(Women,Family,Children and Youth,SoloParent)</t>
    </r>
  </si>
  <si>
    <t>100% Sectoral celebration conducted</t>
  </si>
  <si>
    <t>Provision of supplies and implementation of activities</t>
  </si>
  <si>
    <t>3000-2-01-54-001-000-000</t>
  </si>
  <si>
    <t>3000-2-01-54-001-001-000</t>
  </si>
  <si>
    <t>Procurement of Office and other Supplies (recordings / data banking / cleanliness and hygiene keeping)</t>
  </si>
  <si>
    <t>OSCA / GSD</t>
  </si>
  <si>
    <t xml:space="preserve">100% of  office and other supplies utilized  </t>
  </si>
  <si>
    <t>3000-2-01-54-001-002-000</t>
  </si>
  <si>
    <t>ID printer, Aircon Units, laminator Electric fans 
are functional</t>
  </si>
  <si>
    <t>3000-2-01-54-001-003-000</t>
  </si>
  <si>
    <t>Repair and maintenance of buildings and Construction of Annex Building for SC Federations Office</t>
  </si>
  <si>
    <t>Annex building for SC Office is constructed and occupied</t>
  </si>
  <si>
    <t>3000-2-01-54-001-004-000</t>
  </si>
  <si>
    <t>3000-2-01-54-001-005-000</t>
  </si>
  <si>
    <t>Aircondition (Split-Type - Inverter 2HP) &amp; (3TR Floor standing 4HP)</t>
  </si>
  <si>
    <t xml:space="preserve">Airconditioners are purchased, installed, functional and utilized   </t>
  </si>
  <si>
    <t>3000-2-01-54-002-000-000</t>
  </si>
  <si>
    <t>3000-2-01-54-002-001-000</t>
  </si>
  <si>
    <t>Issuance Purchase Booklets at 5,000 Prime Commodities Book and 5,000 Medicine Booklets at 15.00 per pc.</t>
  </si>
  <si>
    <t xml:space="preserve">Printed ID and Purchase booklets recorded in logbook, released to applicants </t>
  </si>
  <si>
    <t>3000-2-01-54-003-000-000</t>
  </si>
  <si>
    <t>3000-2-01-54-003-001-000</t>
  </si>
  <si>
    <t xml:space="preserve">100% attendance to activities coordinated </t>
  </si>
  <si>
    <t>3000-2-01-54-003-002-000</t>
  </si>
  <si>
    <t>Trainings / Forums/ Seminars / dialogue and consultation forum/ Teambuilding. Observation Tour / Study Tour.</t>
  </si>
  <si>
    <t>OSCA/CSWDO/DTI/DSWD/NCSCFI</t>
  </si>
  <si>
    <t xml:space="preserve">Planned activities are well atended and participated.  Issues are clarified and resolvedf </t>
  </si>
  <si>
    <t>3000-2-01-54-003-003-000</t>
  </si>
  <si>
    <t xml:space="preserve">Monthly meetings conducted, honorarium as financial assistance processed and received </t>
  </si>
  <si>
    <t>3000-2-01-54-003-004-000</t>
  </si>
  <si>
    <t>3000-2-01-54-003-005-000</t>
  </si>
  <si>
    <t>Sept 2025</t>
  </si>
  <si>
    <t>3000-2-01-54-003-006-000</t>
  </si>
  <si>
    <t>BASCA officers and  members actively participated in the days activities</t>
  </si>
  <si>
    <t>3000-2-01-54-003-007-000</t>
  </si>
  <si>
    <t>Election of SC Counterpart of City Officials and Heads during the month of elderly</t>
  </si>
  <si>
    <t>OSCA/ NCSCFI/ CSWDO</t>
  </si>
  <si>
    <t>Elected SC sit as City Officials and Heads Counterpart and given the due honorarium</t>
  </si>
  <si>
    <t>3000-2-01-54-003-008-000</t>
  </si>
  <si>
    <t>Selected BASCA representative participated and take part in the day activities</t>
  </si>
  <si>
    <t>3000-2-01-54-003-009-000</t>
  </si>
  <si>
    <t>Year-End Performance Evaluation of the Naga City Senior Citizens Federation - 300 participants @ 650/head</t>
  </si>
  <si>
    <t xml:space="preserve">Plans for the  succeeding year are formulated/proposed/discussed  and approved </t>
  </si>
  <si>
    <t>3000-2-01-54-003-010-000</t>
  </si>
  <si>
    <t>Provision of Burial financial assistance to the family of deceased SC (600 clients at 1,000.00 each)</t>
  </si>
  <si>
    <t>allocated Financial Burial Assistance  received by the family of deceased SC</t>
  </si>
  <si>
    <t>3000-2-01-54-003-011-000</t>
  </si>
  <si>
    <t>3000-2-01-54-003-012-000</t>
  </si>
  <si>
    <t>Provision of Food Assistance to other indigent SC during the month of September (1,300 recipients and December 1,400 recipients @ 1,200.00/ head (Mandated by and ordinance)</t>
  </si>
  <si>
    <t>3000-2-01-54-003-013-000</t>
  </si>
  <si>
    <t>3000-2-01-54-003-014-000</t>
  </si>
  <si>
    <t>Provision of 10 kls rice for 75 targeted abandoned and indigent SC @ 60.00/kl</t>
  </si>
  <si>
    <t>Commodities purchased, delivered and   distributed to target recepients</t>
  </si>
  <si>
    <t>3000-2-01-54-003-015-000</t>
  </si>
  <si>
    <t>Free Movies for Naga City Senior Citizens for 230 Sc / 80.00 per head per week</t>
  </si>
  <si>
    <t>3000-2-01-54-003-016-000</t>
  </si>
  <si>
    <t>BASCA requirements for the 100% LGU counterpart assessed and processed.  Assistance received by BASCA presidents.</t>
  </si>
  <si>
    <t>3000-2-01-54-003-017-000</t>
  </si>
  <si>
    <t>Veterans recipients are visited in their homes  and given the stipend assistance</t>
  </si>
  <si>
    <t>3000-2-01-54-003-018-000</t>
  </si>
  <si>
    <t>3000-2-01-54-003-019-000</t>
  </si>
  <si>
    <t>Identified recipients received the financial grant to augment maintenance for  medicines, food supplements and other aging needs.</t>
  </si>
  <si>
    <t>3000-2-02-53-001-000-000</t>
  </si>
  <si>
    <t>3000-2-02-53-001-001-000</t>
  </si>
  <si>
    <t>Efficient, organized and effective performance by staff</t>
  </si>
  <si>
    <t>3000-2-02-53-001-002-000</t>
  </si>
  <si>
    <t>Plantilla Positions for PDAO are created</t>
  </si>
  <si>
    <t>3000-2-02-53-001-003-000</t>
  </si>
  <si>
    <t>PDAO is operating efficiently and effectively</t>
  </si>
  <si>
    <t>3000-2-02-53-002-000-000</t>
  </si>
  <si>
    <t>3000-2-02-53-002-001-000</t>
  </si>
  <si>
    <t>NCPSTC is operating efficiently and effectively</t>
  </si>
  <si>
    <t>3000-2-02-53-002-002-000</t>
  </si>
  <si>
    <t>RCB is operating efficiently and effectively</t>
  </si>
  <si>
    <t>3000-2-02-53-002-003-000</t>
  </si>
  <si>
    <t>NCDDA is operating efficiently and effectively</t>
  </si>
  <si>
    <t>3000-2-02-53-002-004-000</t>
  </si>
  <si>
    <t>ABKC is operating efficiently and effectively</t>
  </si>
  <si>
    <t>3000-2-02-53-002-005-000</t>
  </si>
  <si>
    <t>PWD Help Desks are operating efficiently and effectively</t>
  </si>
  <si>
    <t>3000-2-02-53-002-006-000</t>
  </si>
  <si>
    <t>3000-2-02-53-002-007-000</t>
  </si>
  <si>
    <t>3000-2-02-53-002-008-000</t>
  </si>
  <si>
    <t>Meetings with Philhelth are held</t>
  </si>
  <si>
    <t>3000-2-02-53-003-000-000</t>
  </si>
  <si>
    <t>3000-2-02-53-003-001-000</t>
  </si>
  <si>
    <t>IDs Issued to All PWD Applicants</t>
  </si>
  <si>
    <t>3000-2-02-53-003-002-000</t>
  </si>
  <si>
    <t>3000-2-02-53-003-003-000</t>
  </si>
  <si>
    <t>2 trainings held annually</t>
  </si>
  <si>
    <t>3000-2-02-53-003-004-000</t>
  </si>
  <si>
    <t>Student PWDs benefitted</t>
  </si>
  <si>
    <t>3000-2-02-53-003-005-000</t>
  </si>
  <si>
    <t>Tertiary Scholarship forr PWDs</t>
  </si>
  <si>
    <t>3000-2-02-53-003-006-000</t>
  </si>
  <si>
    <t>3000-2-02-53-003-007-000</t>
  </si>
  <si>
    <t>3000-2-02-53-003-008-000</t>
  </si>
  <si>
    <t>CBRS are engaged</t>
  </si>
  <si>
    <t>3000-2-02-53-003-009-000</t>
  </si>
  <si>
    <t>Assisted PWDs in need of medical assistance</t>
  </si>
  <si>
    <t>3000-2-02-53-003-010-000</t>
  </si>
  <si>
    <t>PWDs in need are provided with assistive devices</t>
  </si>
  <si>
    <t>3000-2-02-53-003-011-000</t>
  </si>
  <si>
    <t>families of deceased PWDs are assisted</t>
  </si>
  <si>
    <t>3000-2-02-53-003-012-000</t>
  </si>
  <si>
    <t>Activities on PWD Access to Information are held</t>
  </si>
  <si>
    <t>3000-2-02-53-003-013-000</t>
  </si>
  <si>
    <t>Sign Language Interpreters are hired</t>
  </si>
  <si>
    <t>3000-2-02-53-003-014-000</t>
  </si>
  <si>
    <t>Activities on Braille and Screen Readers are held</t>
  </si>
  <si>
    <t>3000-2-02-53-003-015-000</t>
  </si>
  <si>
    <t>Activities with PWD Organizations are held</t>
  </si>
  <si>
    <t>3000-2-02-53-003-016-000</t>
  </si>
  <si>
    <t xml:space="preserve">Transportation Allowance for Officers of the NCFPWD and PWD Organizations </t>
  </si>
  <si>
    <t>Officers of NCFPWD and PWD Organizations are provided with transport allowance</t>
  </si>
  <si>
    <t>3000-2-02-53-003-017-000</t>
  </si>
  <si>
    <t>Activities during the PWD Month are held</t>
  </si>
  <si>
    <t>3000-2-02-53-003-018-000</t>
  </si>
  <si>
    <t>PWD Held is held</t>
  </si>
  <si>
    <t>3000-2-02-53-003-019-000</t>
  </si>
  <si>
    <t>Campaigns on PWD Discounts and Privileges are held</t>
  </si>
  <si>
    <t>3000-2-02-53-003-020-000</t>
  </si>
  <si>
    <t>Free Movies are provided to PWDs</t>
  </si>
  <si>
    <t>3000-2-02-53-003-021-000</t>
  </si>
  <si>
    <t>BAPDAs are assisted with processing of padyak franchise</t>
  </si>
  <si>
    <t>3000-2-02-53-003-022-000</t>
  </si>
  <si>
    <t>Relief Packs are provided to PWDs in need</t>
  </si>
  <si>
    <t>3000-2-02-53-003-023-000</t>
  </si>
  <si>
    <t>Food Assistance are given to bedridden and abandoned PWDs</t>
  </si>
  <si>
    <t>3000-2-02-53-003-024-000</t>
  </si>
  <si>
    <t>Birthday Cakes are provided to all PWDs</t>
  </si>
  <si>
    <t>3000-2-02-53-003-025-000</t>
  </si>
  <si>
    <t>Sensitivity Trainings are held</t>
  </si>
  <si>
    <t>3000-2-02-53-003-026-000</t>
  </si>
  <si>
    <t>Inspections of Buildings, Institutions and Vehicles on PWD Accessibility</t>
  </si>
  <si>
    <t>Inspections of Buildings, Institutions and Vehicles on PWD Accessibility are held</t>
  </si>
  <si>
    <t>3000-2-02-53-003-027-000</t>
  </si>
  <si>
    <t>Information Dissemination Activities on PWD Accessibility and Transportation are conducted</t>
  </si>
  <si>
    <t>3000-2-02-53-003-028-000</t>
  </si>
  <si>
    <t>Parking Spaces for PWDs are designated</t>
  </si>
  <si>
    <t>3000-2-02-36-001-000-000</t>
  </si>
  <si>
    <t>Administrative and Support Services</t>
  </si>
  <si>
    <t>3000-2-02-36-002-000-000</t>
  </si>
  <si>
    <t>3000-2-02-36-003-000-000</t>
  </si>
  <si>
    <t>3000-2-02-36-003-001-000</t>
  </si>
  <si>
    <t>Strengthening and Empowering Grassroots Sector in the communities</t>
  </si>
  <si>
    <t>Strengthened and Empowered Grassroots Sectors</t>
  </si>
  <si>
    <t>3000-2-02-36-003-002-000</t>
  </si>
  <si>
    <t>Sustained engagement through information dissemination, orientation and dialogue on the Barangay People’s Empowerment Ordinance</t>
  </si>
  <si>
    <t>LBO and NCPC</t>
  </si>
  <si>
    <t>All 27 barangays have adopted and implemented the Barangay People’s Empowerment Ordinance</t>
  </si>
  <si>
    <t>3000-2-02-36-003-003-000</t>
  </si>
  <si>
    <t>Orolay sa Barangay (Inter Aksyon asin Solusyon)</t>
  </si>
  <si>
    <t>Addressed and disposed different issues, complaints and concerns of different sectros in the barangay.</t>
  </si>
  <si>
    <t>3000-2-02-36-003-004-000</t>
  </si>
  <si>
    <t>Capability Building of Force Multipliers in Naga City (PBB/BANKAT)</t>
  </si>
  <si>
    <t>Acquired and capacitated skills &amp; knowledge of Force Multipliers</t>
  </si>
  <si>
    <t>3000-2-02-36-003-005-000</t>
  </si>
  <si>
    <t>Capacity Development of Bgy. Electricians in Naga</t>
  </si>
  <si>
    <t>Conducted Capacity Building and Skills Training for Barangay Electricians</t>
  </si>
  <si>
    <t>3000-2-02-36-003-006-000</t>
  </si>
  <si>
    <t>Community Extensions &amp; Referral Systems</t>
  </si>
  <si>
    <t>LBO/Other Concerned Offices</t>
  </si>
  <si>
    <t>Accessed all frontline services of city programs and projects.</t>
  </si>
  <si>
    <t>3000-2-02-36-003-007-000</t>
  </si>
  <si>
    <t>Strengthened Eco Friendly Advocacies on Environment (RABUZ Organization and e-NCCEP Implementation)</t>
  </si>
  <si>
    <t xml:space="preserve">Developed active participation/Encouraged participation on eco-friendly advocacies. </t>
  </si>
  <si>
    <t>3000-2-02-36-003-008-000</t>
  </si>
  <si>
    <t>NGO-PO Plannings &amp; Regular Monthly Meetings</t>
  </si>
  <si>
    <t>Developed annual strategic plan for every organizations.</t>
  </si>
  <si>
    <t>3000-2-02-36-003-009-000</t>
  </si>
  <si>
    <t>NGO-PO MidYear &amp; Year-End Evaluation</t>
  </si>
  <si>
    <t>Evaluated the implementation of PPAs of different organizations.</t>
  </si>
  <si>
    <t>3000-2-02-36-003-010-000</t>
  </si>
  <si>
    <t>Decenteng Palobong Program</t>
  </si>
  <si>
    <t>Assisted all indigent Families</t>
  </si>
  <si>
    <t>3000-2-02-36-004-001-000</t>
  </si>
  <si>
    <t>Assisted in peace and order programs in barangay</t>
  </si>
  <si>
    <t>3000-2-02-37-001-000-000</t>
  </si>
  <si>
    <t xml:space="preserve">1) Administrative and Support Services 2) One (1) unit of desktop computer purchased </t>
  </si>
  <si>
    <t>3000-2-02-37-002-000-000</t>
  </si>
  <si>
    <t>3000-2-02-37-002-001-000</t>
  </si>
  <si>
    <t>Repair/Maintenance and Upgrading of Science Exhibits and Equipment</t>
  </si>
  <si>
    <t>BSTC/DOST</t>
  </si>
  <si>
    <t>1) 99% of Support Services Provided 2) One (1) unit of Smart TV purchased</t>
  </si>
  <si>
    <t>3000-2-02-37-002-002-000</t>
  </si>
  <si>
    <t>Repair of Inoperative Exhibits and Purchase/Fabrication and Installation of Additional Interactive Science Exhibits</t>
  </si>
  <si>
    <t>Two (2) new interactive science exhibits installed and operational 2) One (1) unit of new transformer installed at BSTC building and operational</t>
  </si>
  <si>
    <t>Arranging a Group Tour</t>
  </si>
  <si>
    <t>One (1) day</t>
  </si>
  <si>
    <t>Viewing and Interactive Exhibits at the BSTC w/ PWD Friendly Services</t>
  </si>
  <si>
    <t>*More than 5,000 students and teachers *100 persons/students w/ disabilitiies</t>
  </si>
  <si>
    <t>Scheduling Use of the BSTC Audio-Visual Room</t>
  </si>
  <si>
    <t>Five (5) minutes</t>
  </si>
  <si>
    <t>DOST Starbooks for Related Study and Research</t>
  </si>
  <si>
    <t>240 students and teachers</t>
  </si>
  <si>
    <t>One (1) additional science and technology education services</t>
  </si>
  <si>
    <t>Operational Human Gyro</t>
  </si>
  <si>
    <t>240 students and interested individuals</t>
  </si>
  <si>
    <t>3000-2-02-38-001-000-000</t>
  </si>
  <si>
    <t>SEF</t>
  </si>
  <si>
    <t>3000-2-02-38-001-002-000</t>
  </si>
  <si>
    <t>Professionalization of ESSO Personnel and Conduct of  Capacity Development and Team Building Activities</t>
  </si>
  <si>
    <t>3000-2-02-38-001-003-000</t>
  </si>
  <si>
    <t>3000-2-02-38-001-004-000</t>
  </si>
  <si>
    <t>3000-2-02-38-001-005-000</t>
  </si>
  <si>
    <t>3000-2-02-38-001-006-000</t>
  </si>
  <si>
    <t>3000-2-02-38-001-007-000</t>
  </si>
  <si>
    <t>GF / SEF</t>
  </si>
  <si>
    <t>3000-2-02-38-002-000-000</t>
  </si>
  <si>
    <t>3000-2-02-38-002-001-000</t>
  </si>
  <si>
    <t>3000-2-02-38-002-002-000</t>
  </si>
  <si>
    <t>3000-2-02-38-002-003-000</t>
  </si>
  <si>
    <t>Classrooms and school facilities are fully restored</t>
  </si>
  <si>
    <t>3000-2-02-38-002-004-000</t>
  </si>
  <si>
    <t>3000-2-02-38-002-005-000</t>
  </si>
  <si>
    <t>Construction of new school buildings, multi-puporse buildings and other infrastructures</t>
  </si>
  <si>
    <t>3000-2-02-38-002-006-000</t>
  </si>
  <si>
    <t>3000-2-02-38-002-007-000</t>
  </si>
  <si>
    <t>Site Acquisiition</t>
  </si>
  <si>
    <t>3000-2-02-38-002-008-000</t>
  </si>
  <si>
    <t>Kaakian Learning Hub for students of 27 barangays in Naga City, prioritizing underprivileged constituents</t>
  </si>
  <si>
    <t>Underprivileged in-school children in 27 barangays have access to tools and equipment needed for their studies</t>
  </si>
  <si>
    <t>3000-2-02-38-003-000-000</t>
  </si>
  <si>
    <t>3000-2-02-38-003-001-000</t>
  </si>
  <si>
    <t>3000-2-02-38-003-002-000</t>
  </si>
  <si>
    <t>3000-2-02-38-003-003-000</t>
  </si>
  <si>
    <t>3000-2-02-38-003-004-000</t>
  </si>
  <si>
    <t xml:space="preserve">QUEEN Rice Distribution </t>
  </si>
  <si>
    <t>3000-2-02-38-003-005-000</t>
  </si>
  <si>
    <t>3000-2-02-38-003-006-000</t>
  </si>
  <si>
    <t>3000-2-02-38-003-007-000</t>
  </si>
  <si>
    <t>3000-2-02-38-003-008-000</t>
  </si>
  <si>
    <t>3000-2-02-38-003-009-000</t>
  </si>
  <si>
    <t>3000-2-02-38-003-010-000</t>
  </si>
  <si>
    <t>3000-2-02-38-003-011-000</t>
  </si>
  <si>
    <t>3000-2-02-38-003-012-000</t>
  </si>
  <si>
    <t>3000-2-02-38-003-013-000</t>
  </si>
  <si>
    <t>3000-2-02-38-003-014-000</t>
  </si>
  <si>
    <t>3000-2-02-38-003-015-000</t>
  </si>
  <si>
    <t>3000-2-02-38-003-016-000</t>
  </si>
  <si>
    <t>3000-2-02-38-003-017-000</t>
  </si>
  <si>
    <t>3000-2-02-38-003-018-000</t>
  </si>
  <si>
    <t xml:space="preserve">Brigada Eskwela </t>
  </si>
  <si>
    <t>3000-2-02-38-003-019-000</t>
  </si>
  <si>
    <t>3000-2-02-38-003-020-000</t>
  </si>
  <si>
    <t>3000-2-02-38-003-021-000</t>
  </si>
  <si>
    <t>3000-2-02-38-003-022-000</t>
  </si>
  <si>
    <t>3000-2-02-38-003-023-000</t>
  </si>
  <si>
    <t>3000-2-02-38-003-024-000</t>
  </si>
  <si>
    <t>3000-2-02-38-003-025-000</t>
  </si>
  <si>
    <t>3000-2-02-38-003-026-000</t>
  </si>
  <si>
    <t>3000-2-02-38-003-027-000</t>
  </si>
  <si>
    <t>3000-2-02-38-003-028-000</t>
  </si>
  <si>
    <t>3000-2-02-38-003-029-000</t>
  </si>
  <si>
    <t>3000-2-02-38-003-030-000</t>
  </si>
  <si>
    <t>3000-2-02-38-003-031-000</t>
  </si>
  <si>
    <t>3000-2-02-38-003-032-000</t>
  </si>
  <si>
    <t>Cash Assistance for Students in Tertiary Schools</t>
  </si>
  <si>
    <t xml:space="preserve">Scholarship benefits for indigent students in public schools are paid in full and on time </t>
  </si>
  <si>
    <t>3000-2-02-38-003-033-000</t>
  </si>
  <si>
    <t>Scholarship Program for Students with Disabilities in ES &amp; HS</t>
  </si>
  <si>
    <t>3000-2-02-38-003-034-000</t>
  </si>
  <si>
    <t>Continuing Education Program</t>
  </si>
  <si>
    <t>3000-2-02-38-003-035-000</t>
  </si>
  <si>
    <t>Medical Scholarship Program</t>
  </si>
  <si>
    <t>3000-2-02-38-003-036-000</t>
  </si>
  <si>
    <t>3000-2-02-38-003-037-000</t>
  </si>
  <si>
    <t>3000-2-02-38-003-038-000</t>
  </si>
  <si>
    <t>3000-2-02-38-003-039-000</t>
  </si>
  <si>
    <t>3000-2-02-38-003-040-000</t>
  </si>
  <si>
    <t>3000-2-02-38-003-041-000</t>
  </si>
  <si>
    <t>3000-2-02-38-003-042-000</t>
  </si>
  <si>
    <t>3000-2-02-38-003-043-000</t>
  </si>
  <si>
    <t>Support to PE, School Sports and Sports Development Program of DepEd</t>
  </si>
  <si>
    <t>3000-2-02-38-003-044-000</t>
  </si>
  <si>
    <t>3000-2-02-38-003-045-000</t>
  </si>
  <si>
    <t>Construction and Operationalization of Sports Academy</t>
  </si>
  <si>
    <t>3000-2-02-38-003-046-000</t>
  </si>
  <si>
    <t>3000-2-02-38-003-047-000</t>
  </si>
  <si>
    <t>3000-2-02-38-003-048-000</t>
  </si>
  <si>
    <t>3000-2-02-38-003-049-000</t>
  </si>
  <si>
    <t>3000-2-02-38-003-050-000</t>
  </si>
  <si>
    <t>3000-2-02-38-003-051-000</t>
  </si>
  <si>
    <t>3000-2-02-38-003-052-000</t>
  </si>
  <si>
    <t>3000-2-02-38-003-053-000</t>
  </si>
  <si>
    <t>3000-2-02-38-003-054-000</t>
  </si>
  <si>
    <t>3000-2-02-38-003-055-000</t>
  </si>
  <si>
    <t>3000-2-02-38-003-056-000</t>
  </si>
  <si>
    <t>3000-2-02-38-003-057-000</t>
  </si>
  <si>
    <t>3000-2-02-38-003-058-000</t>
  </si>
  <si>
    <t>3000-2-02-38-003-059-000</t>
  </si>
  <si>
    <t>3000-2-02-38-003-060-000</t>
  </si>
  <si>
    <t>3000-2-02-38-003-061-000</t>
  </si>
  <si>
    <t>3000-2-02-38-003-062-000</t>
  </si>
  <si>
    <t>Support to e-Games, Mass Demo and Cheerleading Competition</t>
  </si>
  <si>
    <t>3000-2-02-38-003-063-000</t>
  </si>
  <si>
    <t>3000-2-02-38-003-064-000</t>
  </si>
  <si>
    <t>Support to Operations and Repair of Existing Schools</t>
  </si>
  <si>
    <t>3000-2-02-38-003-065-000</t>
  </si>
  <si>
    <t xml:space="preserve">Donation of Materials and Equipment to Schools </t>
  </si>
  <si>
    <t>3000-2-02-38-003-066-000</t>
  </si>
  <si>
    <t>Support to Operations and Improvement of Newly Established Schools</t>
  </si>
  <si>
    <t>Parent-Teachers Association (PTA) PPAs Support Fund</t>
  </si>
  <si>
    <t>World Teachers Day Celebration</t>
  </si>
  <si>
    <t>City Hall Athletes Maintenance Programs and Services (CHAMPS) Support Fund</t>
  </si>
  <si>
    <t>CHAMPS programs and activities supported and implemented</t>
  </si>
  <si>
    <t>Inter-barangay Sports Fest</t>
  </si>
  <si>
    <t>Inter-Barangay Sports Fest and Competitions implemented</t>
  </si>
  <si>
    <t>Specialized Senior High School - Phase 1</t>
  </si>
  <si>
    <t>To supplement existing roster of public secondary schools in the city</t>
  </si>
  <si>
    <t>8000-2-01-19-001-000-000</t>
  </si>
  <si>
    <t>8000-2-01-19-002-000-000</t>
  </si>
  <si>
    <t>8000-2-01-19-002-001-000</t>
  </si>
  <si>
    <t>1.  Facility Improvement and Maintenance Program</t>
  </si>
  <si>
    <t>8000-2-01-19-002-001-001</t>
  </si>
  <si>
    <t xml:space="preserve">a.  Purchase, Rehabilitation and Maintenance of Machineries and Equipment - Repair and maintenance of farm machineries and post harvest equipment, and truck scale,  </t>
  </si>
  <si>
    <t>Farm machineries and post harvest facilities are operational 90% of the time</t>
  </si>
  <si>
    <t>8000-2-01-19-002-001-002</t>
  </si>
  <si>
    <t>b. Construction, Improvement and Maintenance of Buildings and Other Structures - Improvement of CAgO Office, nursery buildings, greenhouses, and other structures</t>
  </si>
  <si>
    <t>Buildings and other structures are functional 100% of the time. (Buildings and other structures are secure from the elements, properties are safe, clients experience convenience and comfort, and structures are utilized as intended.)</t>
  </si>
  <si>
    <t>8000-2-01-19-002-002-000</t>
  </si>
  <si>
    <t>8000-2-01-19-002-003-000</t>
  </si>
  <si>
    <t>3. Information dissemination (Agricultural input, Additional capital, and Health program)</t>
  </si>
  <si>
    <t>Awareness of programs and projects for the Farmers Sector by CAGO</t>
  </si>
  <si>
    <t>8000-2-01-19-003-000-000</t>
  </si>
  <si>
    <t>8000-2-01-19-003-001-000</t>
  </si>
  <si>
    <t>1.  Farm Income Promotion</t>
  </si>
  <si>
    <t>8000-2-01-19-003-001-001</t>
  </si>
  <si>
    <t>8000-2-01-19-003-001-002</t>
  </si>
  <si>
    <t>8000-2-01-19-003-001-003</t>
  </si>
  <si>
    <t>8000-2-01-19-003-001-004</t>
  </si>
  <si>
    <r>
      <rPr>
        <sz val="8"/>
        <color theme="1"/>
        <rFont val="Arial Narrow"/>
        <family val="2"/>
      </rPr>
      <t xml:space="preserve">90% availability of food processing center; </t>
    </r>
    <r>
      <rPr>
        <b/>
        <sz val="8"/>
        <color rgb="FF0000FF"/>
        <rFont val="Arial Narrow"/>
        <family val="2"/>
      </rPr>
      <t xml:space="preserve">Food processing center </t>
    </r>
  </si>
  <si>
    <t>8000-2-01-19-003-001-005</t>
  </si>
  <si>
    <t xml:space="preserve">At least 10 new farmers are engaged in the commercial production of mushroom </t>
  </si>
  <si>
    <t>8000-2-01-19-003-001-006</t>
  </si>
  <si>
    <t xml:space="preserve">f.  CapDev of Farmers on Price-Enhancing Standards and Practices and on Climate Change Adaptation </t>
  </si>
  <si>
    <t>8000-2-01-19-003-001-007</t>
  </si>
  <si>
    <t>8000-2-01-19-003-001-008</t>
  </si>
  <si>
    <r>
      <rPr>
        <sz val="8"/>
        <color theme="1"/>
        <rFont val="Arial Narrow"/>
        <family val="2"/>
      </rPr>
      <t xml:space="preserve">Assisted farmers in penetrating new markets; </t>
    </r>
    <r>
      <rPr>
        <b/>
        <sz val="8"/>
        <color rgb="FF0000FF"/>
        <rFont val="Arial Narrow"/>
        <family val="2"/>
      </rPr>
      <t>Market Stall / Center</t>
    </r>
  </si>
  <si>
    <t>8000-2-01-19-003-001-009</t>
  </si>
  <si>
    <t xml:space="preserve">i. Purchase of farmer's produce </t>
  </si>
  <si>
    <t>Delivery Vehicle</t>
  </si>
  <si>
    <t>8000-2-01-19-003-002-000</t>
  </si>
  <si>
    <t>2.  Cost Reduction Interventions</t>
  </si>
  <si>
    <t>8000-2-01-19-003-002-001</t>
  </si>
  <si>
    <t xml:space="preserve">a.  Mechanized Farming Services </t>
  </si>
  <si>
    <t>8000-2-01-19-003-002-002</t>
  </si>
  <si>
    <t>8000-2-01-19-003-002-003</t>
  </si>
  <si>
    <r>
      <rPr>
        <sz val="8"/>
        <color theme="1"/>
        <rFont val="Arial Narrow"/>
        <family val="2"/>
      </rPr>
      <t xml:space="preserve">500 kilos of vermicast produced; </t>
    </r>
    <r>
      <rPr>
        <b/>
        <sz val="8"/>
        <color rgb="FF0000FF"/>
        <rFont val="Arial Narrow"/>
        <family val="2"/>
      </rPr>
      <t>27 vermi houses</t>
    </r>
  </si>
  <si>
    <t>8000-2-01-19-003-002-004</t>
  </si>
  <si>
    <t>8000-2-01-19-003-002-005</t>
  </si>
  <si>
    <t>8000-2-01-19-003-003-000</t>
  </si>
  <si>
    <t>3.  Banner Crops Production Program</t>
  </si>
  <si>
    <t>8000-2-01-19-003-003-001</t>
  </si>
  <si>
    <t>8000-2-01-19-003-003-002</t>
  </si>
  <si>
    <t>8000-2-01-19-003-003-003</t>
  </si>
  <si>
    <t>8000-2-01-19-003-003-004</t>
  </si>
  <si>
    <t>8000-2-01-19-003-004-000</t>
  </si>
  <si>
    <t>4.  Urban Agriculture Program</t>
  </si>
  <si>
    <t>8000-2-01-19-003-004-001</t>
  </si>
  <si>
    <t>8000-2-01-19-003-004-002</t>
  </si>
  <si>
    <t>8000-2-01-19-003-004-003</t>
  </si>
  <si>
    <t>8000-2-01-19-003-005-000</t>
  </si>
  <si>
    <t>8000-2-01-19-003-006-000</t>
  </si>
  <si>
    <t>6.  Farmer Empowerment Program</t>
  </si>
  <si>
    <t>8000-2-01-19-003-006-001</t>
  </si>
  <si>
    <t>8000-2-01-19-003-006-002</t>
  </si>
  <si>
    <t>8000-2-01-19-003-006-003</t>
  </si>
  <si>
    <t>8000-2-01-19-003-006-004</t>
  </si>
  <si>
    <t>d. 4H Club Support Services</t>
  </si>
  <si>
    <t>Dec 2026</t>
  </si>
  <si>
    <t>8000-2-01-15-001-000-000</t>
  </si>
  <si>
    <t>8000-2-01-15-001-001-000</t>
  </si>
  <si>
    <t>1. RABIES CONTROL AND ERADICATION PROGRAM</t>
  </si>
  <si>
    <t>8000-2-01-15-001-001-001</t>
  </si>
  <si>
    <t>1.1 Anti rabies Vaccination</t>
  </si>
  <si>
    <t>Reduces Canine Rabies Cases</t>
  </si>
  <si>
    <t>8000-2-01-15-001-001-002</t>
  </si>
  <si>
    <t>1.2 Dog/cat population control thru Castration</t>
  </si>
  <si>
    <t>600/dogs/cats</t>
  </si>
  <si>
    <t>8000-2-01-15-001-001-003</t>
  </si>
  <si>
    <t xml:space="preserve">1.3 Stray Dog Elimination thru dog Impounding </t>
  </si>
  <si>
    <t>At least 10 dogs impounded per activity</t>
  </si>
  <si>
    <t>8000-2-01-15-001-001-004</t>
  </si>
  <si>
    <t>1.4 Search for most Outstanding Barangay Implementation of Rabies Control &amp;Eradication Program</t>
  </si>
  <si>
    <t>CVO/27 BARANGAYS OF N.C.</t>
  </si>
  <si>
    <t>contribute to promoting and replicating successful strategies for rabies prevention and control at the local .</t>
  </si>
  <si>
    <t>8000-2-01-15-001-001-005</t>
  </si>
  <si>
    <t>1.5 Construction of condemnation
     pit for condemned dogs/cats</t>
  </si>
  <si>
    <t>DECMBER 2025</t>
  </si>
  <si>
    <t>The establishment of a condemnation pit for condemned dogs aims to provide a humane and efficient means of euthanasia and  disposal while adhering to ethical standards and regulatory requirements.</t>
  </si>
  <si>
    <t>8000-2-01-15-001-001-006</t>
  </si>
  <si>
    <t>1.6. Construction of Rabies Specimen   Collection Room</t>
  </si>
  <si>
    <t>construction of a rabies specimen collection room represents an essential investment in strengthening rabies surveillance and control efforts,with the ultimate goal of eliminating rabies as a a public health</t>
  </si>
  <si>
    <t>8000-2-01-15-001-001-007</t>
  </si>
  <si>
    <t>1.7. Construction of fence of City pound</t>
  </si>
  <si>
    <t>The construction of fence results in tanggible benefits such as property delineation,security ,privacy ,livestock /pet containment ,safety and aesthetic enhancement</t>
  </si>
  <si>
    <t>8000-2-01-15-001-001-008</t>
  </si>
  <si>
    <t>1.8 Dumping of access road leading to Naga City Dog Pound Facility</t>
  </si>
  <si>
    <t>CVO/SWMO</t>
  </si>
  <si>
    <t>by addressing the outputs of dumping,communities can protect public health,safeguard the environment,and promote sustainable development.</t>
  </si>
  <si>
    <t>8000-2-01-15-001-001-009</t>
  </si>
  <si>
    <t>1.9 Bench Marking Activity</t>
  </si>
  <si>
    <t>CVO/CMO/CBO/CHRMO</t>
  </si>
  <si>
    <t>Quantitative comparison of performance metrics such as productivity ,efficiency ,quality customer satisfaction and financial performance betwee  the organization and benchmarked entities.</t>
  </si>
  <si>
    <t>8000-2-01-15-001-001-010</t>
  </si>
  <si>
    <t>1.10 Construction of comfort room in City pound</t>
  </si>
  <si>
    <t>Contributes to enhancing the overall functionality,hygiene,safety,and user experience of the facility,ultimately benefitng staff,visitors,volunteers .</t>
  </si>
  <si>
    <t>8000-2-01-15-001-002-000</t>
  </si>
  <si>
    <t>2.LIVESTOCK AND POULTRY</t>
  </si>
  <si>
    <t>8000-2-01-15-001-002-001</t>
  </si>
  <si>
    <t>2.1 Animal DiseaseTreatment and  Monitoring</t>
  </si>
  <si>
    <t>CVO/NCDA</t>
  </si>
  <si>
    <t>Healthy and Improved livestockand poultry stocks</t>
  </si>
  <si>
    <t>8000-2-01-15-001-002-002</t>
  </si>
  <si>
    <t>2.2 Training on livestock and Poultry raising for farmers</t>
  </si>
  <si>
    <t>CVO/ 10 AGRICULTURAL BARANGAYS</t>
  </si>
  <si>
    <t xml:space="preserve">training on livestock and poultry leads to tangible outputs such as increased knowledge </t>
  </si>
  <si>
    <t>8000-2-01-15-001-002-003</t>
  </si>
  <si>
    <t>CVO/PCC</t>
  </si>
  <si>
    <t>contribute to the improvement of livestock  productivity farmer livelihoods.</t>
  </si>
  <si>
    <t>8000-2-01-15-001-003-000</t>
  </si>
  <si>
    <t>3.MEAT INSPECTION</t>
  </si>
  <si>
    <t>8000-2-01-15-001-003-001</t>
  </si>
  <si>
    <t>3.1  "OPLAN BANTAY KARNE"</t>
  </si>
  <si>
    <t>Post -mortem inspection is multifaceted,encompassing safetry assurance ,quality control,regulatory compliance,contamination preventionand consumer confidence in meat products</t>
  </si>
  <si>
    <t>8000-2-01-15-001-004-000</t>
  </si>
  <si>
    <t>4. Construction of New CVO Building</t>
  </si>
  <si>
    <t>Conducive working environment for the employees and reflection of good image to the clients.</t>
  </si>
  <si>
    <t>8000-2-02-39-001-000-000</t>
  </si>
  <si>
    <t>General                                                                   Administrative                                                                Services</t>
  </si>
  <si>
    <t>100% administrative and other support services for  effective and efficient delivery of programs, projects and activities within the budget schedule</t>
  </si>
  <si>
    <t>B. OPERATIONS (O)</t>
  </si>
  <si>
    <t>8000-2-02-39-002-001-000</t>
  </si>
  <si>
    <t>Employment Facilitation Program</t>
  </si>
  <si>
    <t>Facilitated 8,000 wage employment jobs and conducted Career Development Support Services to 3,000 SHS and College students</t>
  </si>
  <si>
    <t>8000-2-02-39-002-002-000</t>
  </si>
  <si>
    <t>Referral and Placement Services</t>
  </si>
  <si>
    <t>5,000 beneficiaries with 90% placement efficiency</t>
  </si>
  <si>
    <t>8000-2-02-39-002-003-000</t>
  </si>
  <si>
    <t>Labor Market Information                                 and Services</t>
  </si>
  <si>
    <t xml:space="preserve">6,000 Job Vacancies solicited, 6,000 new applicants registered and assisted 500 employers </t>
  </si>
  <si>
    <t>8000-2-02-39-002-004-000</t>
  </si>
  <si>
    <t>Career Development                                          Support Services (CDSP)</t>
  </si>
  <si>
    <t>3,000 Senior HS and College Students beneficiaries</t>
  </si>
  <si>
    <t>8000-2-02-39-002-005-000</t>
  </si>
  <si>
    <t>Job Fair</t>
  </si>
  <si>
    <t>6 Job Fair conducted</t>
  </si>
  <si>
    <t>8000-2-02-39-002-006-000</t>
  </si>
  <si>
    <t>Summer Employment Program (SPES/SEFE)</t>
  </si>
  <si>
    <t>700 student beneficiaries</t>
  </si>
  <si>
    <t>8000-2-02-39-002-007-000</t>
  </si>
  <si>
    <t>Emergency Employment Program (DOLE TUPAD/E-NCEEP)</t>
  </si>
  <si>
    <t xml:space="preserve">4,000 beneficiaries </t>
  </si>
  <si>
    <t>8000-2-02-39-002-008-000</t>
  </si>
  <si>
    <t>Self-Employment Program</t>
  </si>
  <si>
    <t>Assisted 500 Micro, Small and Medium Businesses</t>
  </si>
  <si>
    <t>Angat Kabuhayan Program</t>
  </si>
  <si>
    <t>200 MSME</t>
  </si>
  <si>
    <t>50 Existing Businesses</t>
  </si>
  <si>
    <t>50 Displaced Workers</t>
  </si>
  <si>
    <t xml:space="preserve">GrOW Negosyo </t>
  </si>
  <si>
    <t>Employability Enhancement Program</t>
  </si>
  <si>
    <t>Trained 350 beneficiaries under TVET and CBTED, and 90% of graduates are either engaged in wage employment or business enterprise</t>
  </si>
  <si>
    <t>Technical-Vocational Education and Training (TVET)</t>
  </si>
  <si>
    <t>150 beneficiaries</t>
  </si>
  <si>
    <t>Community-Based Training for Enterprise Development (CBTED)</t>
  </si>
  <si>
    <t>200 beneficiaries</t>
  </si>
  <si>
    <t>Naga City Cooperative                                          Development Program</t>
  </si>
  <si>
    <t>Increased compliant cooperatives from 42 to 50 coops ouf the 80 operational coops through developmental seminars and trainings and provided assistance to 1,000 members of cooperatives</t>
  </si>
  <si>
    <t>Migration &amp; Development Program</t>
  </si>
  <si>
    <t xml:space="preserve">100% provision of services to Nagueños planning to work overseas, onsite, returning OFWs and their families </t>
  </si>
  <si>
    <t>Vacant/Idle Land Utilization Program (Ordinance No. 2006-035)</t>
  </si>
  <si>
    <t>Ten (10) vacant/idle lots from different barangays converted into productive lands</t>
  </si>
  <si>
    <t>8000-2-02-40-001-000-000</t>
  </si>
  <si>
    <t>1) key personnel (4 for investment operations, 6 for tourism operations, 3 for marketing and promotions and 2 for admininistration) given permanent employment status; 2) administrative support provided to operations</t>
  </si>
  <si>
    <t>8000-2-02-40-002-000-000</t>
  </si>
  <si>
    <t>8000-2-02-40-002-001-000</t>
  </si>
  <si>
    <t>1. enhanced general awareness within the target market of Naga as: a) the premier investment location in Bicol and Southern Luzon; b) an ideal choice for business expansion outside Metro Manila and CALABARZON; c) an ideal location for  startups and creative studios;  2. generate 5 actual investments or investment pledges, either new investment or expansion of an existing investment project,  in priority industries</t>
  </si>
  <si>
    <t>2. Industry Development - special programs to prepare or develop specific locations or industries to ensure readiness for PPA #2 (Investment Marketing &amp; Investment Generation)</t>
  </si>
  <si>
    <t>a. PPAs applicable to all priority industries</t>
  </si>
  <si>
    <t>1. policies/ordinances/programs/projects to general investment attractiveness and to support the development of priority areas and industries advocated/coordinated</t>
  </si>
  <si>
    <t>i. finalize related policies/ordinances to ensure attractiveness as a investment location</t>
  </si>
  <si>
    <t>ii. Advocate/coordinate programs and projects needed to support the development of priority areas and industries (e.g. PPP/JV, airport, utilities, other infrastructure, factors affecting cost of doing business, etc.)</t>
  </si>
  <si>
    <t>iii. Continous dialogue and networking with existing firms in priority areas and industries</t>
  </si>
  <si>
    <t>b. PPAs specific to a priority industry</t>
  </si>
  <si>
    <t>i. IT-BPM</t>
  </si>
  <si>
    <t>1) sustain industry-academe partnerships to ensure a steady stream of qualified talent for large IT-BPM firms</t>
  </si>
  <si>
    <t xml:space="preserve">ii. Digital creatives industry - primarily focused on game development industry and animation </t>
  </si>
  <si>
    <t>1) Nurturing of organization catering to animators and game developers in the city</t>
  </si>
  <si>
    <t>1. sustained growth and operation of  organization catering to animators and game developers in the city</t>
  </si>
  <si>
    <t>2) Nurturing of industry-academe collaboration, including curriculum development and continuous exposure to industry by the academe</t>
  </si>
  <si>
    <t>2. industry-academe collaboration, including curriculum development and continuous exposure to industry by the academe, sustained</t>
  </si>
  <si>
    <t>iii. Startup Development</t>
  </si>
  <si>
    <t>1) Implement key strategies found in the city's Startup Development Plan (e.g. bootcamp sessions/mentorship, incubation, strengthening of startup association, startup funding, etc.)</t>
  </si>
  <si>
    <t>1. 2 roadshows/events implemented to enhance awareness; 2. 2 bootcamp sessions/ mentorship programs for the development and enrichment of startup founders/enthusiasts conducted; 3. 3 startup pitching sessions (including those for students) that will serve as the screening process for the granting of the Digital Innovation Fund (DIF) conducted; 4. Start-up enterprises and potential start-ups (esp. coming from ECE, COE, CS and IT students working on their senior projects) provided with DIF funding to pursue projects with the city government as initial market; 5. Digital Innovation Hub (DIH) maintained as startup incubation facility; 6.  partnerships with other startup enablers maintained</t>
  </si>
  <si>
    <t>3. Investment Servicing - providing pre- and post-investment services to locators to ensure smooth entry and trouble-free operations</t>
  </si>
  <si>
    <t>4. Economic &amp; Market Research - generation of information/data needed to support economic policy formulation/advocacy, industry development, investment generation and competitiveness monitoring; also includes data needed by prospective locators to support their investment decision</t>
  </si>
  <si>
    <t>8000-2-02-40-003-000-000</t>
  </si>
  <si>
    <t>8000-2-02-40-003-001-000</t>
  </si>
  <si>
    <t>1. Office Improvement - Improvement of office for the merging of tourism and investment</t>
  </si>
  <si>
    <t>1. 100% completed office work flow for the merged office</t>
  </si>
  <si>
    <t>SUB-TOTAL, INVESTMENT FUNCTION</t>
  </si>
  <si>
    <t>8000-2-02-40(1)-001-000-000</t>
  </si>
  <si>
    <t>1. administrative support services provided to operations</t>
  </si>
  <si>
    <t>8000-2-02-40(1)-002-000-000</t>
  </si>
  <si>
    <t>8000-2-02-40(1)-002-001-000</t>
  </si>
  <si>
    <t xml:space="preserve">1. Tourism Product Development </t>
  </si>
  <si>
    <t>1. at least 4 new tourism products or variants of existing products developed; 2. tourism partners (e.g. MNTC, BATTO, BAPEO, BATHE, etc.) and tourism-related establishments able to develop their own sub-products from the main tourism products</t>
  </si>
  <si>
    <t>8000-2-02-40(1)-002-002-000</t>
  </si>
  <si>
    <t>2. Marketing and Promotions</t>
  </si>
  <si>
    <t>a. Tourism Promotions Campaign, including branding and brand implementation</t>
  </si>
  <si>
    <t>1. branding and tourism promotions campaign implemented, bringing Naga and its tourism products to the consciousness of prospective tourists</t>
  </si>
  <si>
    <t>b. Support to Organizers of MICE and Other Special Events Bringing in Tourists from Outside Camarines Sur</t>
  </si>
  <si>
    <t>1. financial support given to organizations hosting events bringing tourists from outside Camarines Sur (target: 5,000 heads)</t>
  </si>
  <si>
    <t>3. Accreditation Assistance  &amp; Tourism Statistics</t>
  </si>
  <si>
    <t>a. DOT Accreditation Assistance to Tourism-Related Establishments (TREs)</t>
  </si>
  <si>
    <t>1. at least 70% and 30% of primary and secondary tourism enterprises, respectively, accredited (as a means of ensuring  satisfactory facilities and services for tourists)</t>
  </si>
  <si>
    <t>b. Tourism statistics/data collection to include DOT-required data and monitoring of direct tourism increments brought about by the city's tourism program</t>
  </si>
  <si>
    <t>to guide planning: 1. at least 70% of TREs and tourist attractions submit required data; 2. 100% collection of data from tourism products directly implemented/assisted by the city</t>
  </si>
  <si>
    <t>4. Tourism Workforce and Industry Standards Development</t>
  </si>
  <si>
    <t>1. continuous capacity-building among TREs and other stakeholders implemented to ensure satisfactory facilities and services to tourists; and to "PROTECT" the Naga tourism brand</t>
  </si>
  <si>
    <t>5. Assistance for Operations and Maintenance of Historico-Cultural Sites and Destinations</t>
  </si>
  <si>
    <t>1. assistance provided to institutions owning/operating historico-cultural sites to ensure that they "live up to the promise" specified during product development</t>
  </si>
  <si>
    <t>6. Tourism Assistance Center (TAC) Operations (Mt. Isarog Natural Park &amp; Plaza Quezon)</t>
  </si>
  <si>
    <t>a.  Operations and information material support to TAC-Mt. Isarog Natural Park</t>
  </si>
  <si>
    <t>1. personnel, equipment, information and other operational support provided to TAC-MINP</t>
  </si>
  <si>
    <t>b.  Information material support to TAC-Plaza Quezon</t>
  </si>
  <si>
    <t>1. information/promotional materials provided to TAC-Plaza Quezon</t>
  </si>
  <si>
    <t>8000-2-02-40(1)-003-000-000</t>
  </si>
  <si>
    <t>8000-2-02-40(1)-003-001-000</t>
  </si>
  <si>
    <t>1. Purchase of equipment for multi-media marketing and promotions</t>
  </si>
  <si>
    <t>1. equipment for creation of promotional and marketing materials for tourism-related establishments (TREs) and attractions procured</t>
  </si>
  <si>
    <t>8000-2-02-40(1)-003-002-000</t>
  </si>
  <si>
    <t>2. Monitoring of Tourism Development Plan implementation with updated tourism information-related database</t>
  </si>
  <si>
    <t xml:space="preserve">1. implementation of Tourism Development monitored with stakeholders; 2. database on tourism-related information database established and continuously updated (e.g. tourists attractions, cultural mapping, community-based tourism organizations, etc.) </t>
  </si>
  <si>
    <t>SUB-TOTAL, TOURISM OFFICE</t>
  </si>
  <si>
    <t>TOTAL, ITPO</t>
  </si>
  <si>
    <t>3000-2-01-42-001-001-000</t>
  </si>
  <si>
    <t>Quality &amp; prompt delivery of office mandates.  Including compliance with all regulatory standards mandated by government licensing bodies.</t>
  </si>
  <si>
    <t>Knowledgeable, effective and efficient personnel.  Improved patients' interactions with the health care system. Staff and personnel provided with essential medical, office, equipment, furniture &amp; fixtures</t>
  </si>
  <si>
    <t>3000-2-01-42-001-002-000</t>
  </si>
  <si>
    <t>Plant, property &amp; equipment management</t>
  </si>
  <si>
    <t>Quick retrieval, printing, and preservation of records. Patients records management.  Hospital revenues and expenditures are properly managed and accounted for. Insuring that no records are destroyed without authorization. Proper recording of hospital furniture and equipment for disposal.  Timely and accurate inventory of supplies and equipment.</t>
  </si>
  <si>
    <t>3000-2-01-42-001-003-000</t>
  </si>
  <si>
    <t xml:space="preserve">Automation or Digitization of records </t>
  </si>
  <si>
    <t>Enhanced document tracking system to respond to actual needs of clients.  Allowed for better use of resources and increased operational efficiency. Manual processes are costly and time-consuming.  eTracs payment system in place.  iHOMIS system in place</t>
  </si>
  <si>
    <t>3000-2-01-42-001-004-000</t>
  </si>
  <si>
    <t>Other MOOE expenditures or disbursements</t>
  </si>
  <si>
    <t>Operating expenses</t>
  </si>
  <si>
    <t>3000-2-01-42-001-005-000</t>
  </si>
  <si>
    <t>Fill up plantilla positions, hire additional personnel and create plantilla positions</t>
  </si>
  <si>
    <t>Hired qualified staff as required by DOH licensing and accreditation. Provided quality and high level of care to hospital patients.</t>
  </si>
  <si>
    <t>3000-2-01-42-002-000-000</t>
  </si>
  <si>
    <t>3000-2-01-42-002-001-000</t>
  </si>
  <si>
    <t xml:space="preserve">Capacity development of NCGH personnel.  </t>
  </si>
  <si>
    <t>Training needs analysis conducted and appropriate trainings/seminars identified.  Capacity development, team building &amp; NCH’s 33rd anniversary day celebration.  Performance evaluation.</t>
  </si>
  <si>
    <t>3000-2-01-42-002-002-000</t>
  </si>
  <si>
    <t>Capacity development on Gender and Development (GAD).</t>
  </si>
  <si>
    <t xml:space="preserve">Gender and Development Plan developed and implemented in support of the government’s advocacy in mainstreaming of gender and development in all government programs and projects. </t>
  </si>
  <si>
    <t>3000-2-01-42-002-003-000</t>
  </si>
  <si>
    <t>Revenues and expenditures management.</t>
  </si>
  <si>
    <t>Adequate policies and procedures developed to streamline costs and maximize revenues</t>
  </si>
  <si>
    <t>3000-2-01-42-002-004-000</t>
  </si>
  <si>
    <t>Strategic planning, implementation, monitoring and evaluation of business and/or medical processes &amp; procedures.  Identification of other alternative bussiness opportunities on health care that would bring about certain sources of revenues to the Hospital.</t>
  </si>
  <si>
    <r>
      <rPr>
        <sz val="9"/>
        <color rgb="FF000000"/>
        <rFont val="&quot;Arial Narrow&quot;, Arial"/>
      </rPr>
      <t>Developed a plan that configures and develops business processes which enable a hospital to serve and deliver quality care to their patients as specified by its business strategy</t>
    </r>
    <r>
      <rPr>
        <sz val="9"/>
        <color rgb="FF000000"/>
        <rFont val="&quot;Arial Narrow&quot;, Arial"/>
      </rPr>
      <t>.  The goal is to streamline costs and to obtain funding to maintain adequate levels and quality of services offered.</t>
    </r>
  </si>
  <si>
    <t>3000-2-01-42-002-005-000</t>
  </si>
  <si>
    <t>Construction, renovation/repairs &amp; Maintenance &amp; outfitting of new Hospital including premises. Repairs and maintenance of hospital equipment and Other.</t>
  </si>
  <si>
    <t xml:space="preserve"> Increased level of patients' satisfactory experience while availing of hospital's  services. Equipping of new hospital. Procurement of new ambulance and service vehicles.</t>
  </si>
  <si>
    <t>3000-2-01-42-002-006-000</t>
  </si>
  <si>
    <t>Security Services and management</t>
  </si>
  <si>
    <t>Insured the safety, quality, operations &amp; finances of the hospital system.   Disaster risk assessment &amp; mgt.; DRRM-H.  Supplies</t>
  </si>
  <si>
    <t>3000-2-01-42-002-007-000</t>
  </si>
  <si>
    <t>Proper management &amp; disposal of hospital hazardous waste materials</t>
  </si>
  <si>
    <t>Process is developed to ensure the storage, treatment and disposal of dangerous waste and is conducted in a manner that protects the health and safety of patients, health care personnel, the general public and the environment.</t>
  </si>
  <si>
    <t>3000-2-01-42-002-008-000</t>
  </si>
  <si>
    <t>Acquired adequate medical and laboratory equipment, furniture &amp; supplies. This has a significant impact on the quality of patient care and tomeet priority health needs at the primary health care level.</t>
  </si>
  <si>
    <t>3000-2-01-42-002-009-000</t>
  </si>
  <si>
    <t>Lactation Orientation &amp; Education</t>
  </si>
  <si>
    <t>Provided education and information about breastfeeding throughout pre- and post-natal care and offered counseling from health care providers to nursing patients</t>
  </si>
  <si>
    <t>3000-2-01-42-002-010-000</t>
  </si>
  <si>
    <t xml:space="preserve">Maternal, Neonatal, Child Health and Nutrition Programs </t>
  </si>
  <si>
    <t>3000-2-01-42-002-011-000</t>
  </si>
  <si>
    <t>New Born Screening &amp; Vaccination</t>
  </si>
  <si>
    <t>Conducted screening for congenital metabolic disorders</t>
  </si>
  <si>
    <t>3000-2-01-42-002-012-000</t>
  </si>
  <si>
    <t>Hearing Screening Service</t>
  </si>
  <si>
    <t>Conducted screening for congenital hearing disorders</t>
  </si>
  <si>
    <t>3000-2-01-42-002-013-000</t>
  </si>
  <si>
    <t xml:space="preserve">Treatment/Emergency Medical Services </t>
  </si>
  <si>
    <t>Treated emergency medical &amp; surgical needs of Hospital patients. (Pediatric, Ob Gyne &amp; surgical &amp; medical)</t>
  </si>
  <si>
    <t>3000-2-01-42-002-014-000</t>
  </si>
  <si>
    <t xml:space="preserve">Laboratory Services </t>
  </si>
  <si>
    <t>Performed early assessment and detection of certain diseases and prevent further complications</t>
  </si>
  <si>
    <t xml:space="preserve">Dispensary </t>
  </si>
  <si>
    <t>Dispensed reasonably priced medicines to patients on a timely manner.</t>
  </si>
  <si>
    <t>Violence Against Women &amp; Children</t>
  </si>
  <si>
    <t>Provided counselling &amp; proper assistance to those patients falling under VAWC cases</t>
  </si>
  <si>
    <t xml:space="preserve">Case investigation , recording &amp; reporting </t>
  </si>
  <si>
    <t>Measured the best possible time to control the transmission of the disease. Set up quarantine isolation facilities when necessary to reduce impact of Covid-19</t>
  </si>
  <si>
    <t xml:space="preserve">Surveillance and epidemic mgt system </t>
  </si>
  <si>
    <t>Reduced incidence of emerging and re-emerging of diseases to contain the spread or cross contamination.</t>
  </si>
  <si>
    <t>Processing and submitting all hospital patients to avail of Philhealth health insurance (Hospital &amp; Proffesional fees)</t>
  </si>
  <si>
    <t>Records management of in-patients and out-patients</t>
  </si>
  <si>
    <t>Established a patients' data base</t>
  </si>
  <si>
    <t>Dietary services</t>
  </si>
  <si>
    <t>All in-patients provided meals on a daily basis</t>
  </si>
  <si>
    <t>3000-2-01-42-003-000-000</t>
  </si>
  <si>
    <t>3000-2-01-42-003-001-000</t>
  </si>
  <si>
    <t>Animal bite program</t>
  </si>
  <si>
    <t>Prevented and control rabies infection by providing and promoting accessible vaccines, along with rabies education and awareness to the public</t>
  </si>
  <si>
    <t>3000-2-01-42-003-002-000</t>
  </si>
  <si>
    <t xml:space="preserve">Non-communicable diseases </t>
  </si>
  <si>
    <t>Reduced incidence of Non-Communicable Diseases like hypertension and diabetes</t>
  </si>
  <si>
    <t>3000-2-01-42-003-003-000</t>
  </si>
  <si>
    <t>Reduced mortality, illness and disability and promote growth and development among children under five years of age</t>
  </si>
  <si>
    <t>3000-2-01-42-003-004-000</t>
  </si>
  <si>
    <t xml:space="preserve">Wellness &amp; Mental Health Program. </t>
  </si>
  <si>
    <t>Promotion of Healthy Lifestyle Related Programs and Management of Health Risks:</t>
  </si>
  <si>
    <t>1. Mental health of employees and patients (Child &amp; adolescent)</t>
  </si>
  <si>
    <t xml:space="preserve">2.  Adolescents Counselling </t>
  </si>
  <si>
    <t xml:space="preserve">3. Physical fitness program for NCH personnel. </t>
  </si>
  <si>
    <t>4.  Employee vaccination/immunization.   Availment of Birthday Privilege</t>
  </si>
  <si>
    <t>3000-2-01-42-003-005-000</t>
  </si>
  <si>
    <t>OB-Gyne &amp; High-Risk Pregnancies</t>
  </si>
  <si>
    <t>New hospital would cater to high-risked pregnancies aside from regular OB &amp; Gyne cases. Install NICU.</t>
  </si>
  <si>
    <t>3000-2-01-42-003-006-000</t>
  </si>
  <si>
    <t>Infectious Diseases control</t>
  </si>
  <si>
    <t>Address hospital infectious diseases from spreading.</t>
  </si>
  <si>
    <t>3000-2-01-42-003-007-000</t>
  </si>
  <si>
    <t>Orthopedic Cases</t>
  </si>
  <si>
    <t>Addressed musculo-skeletal concerns. Conducts orthopedic surgeries.</t>
  </si>
  <si>
    <t>3000-2-01-42-003-008-000</t>
  </si>
  <si>
    <t>Family Planning Program</t>
  </si>
  <si>
    <t>Procured family planning commodities</t>
  </si>
  <si>
    <t>3000-2-01-42-003-009-000</t>
  </si>
  <si>
    <t>General Surgery</t>
  </si>
  <si>
    <t>Provided immediate attention to selected surgical cases.</t>
  </si>
  <si>
    <t>3000-2-01-42-003-010-000</t>
  </si>
  <si>
    <t xml:space="preserve">TB Dots. TB Prevention &amp; Control </t>
  </si>
  <si>
    <t>Maintained 100%  TB Case Detection. Procure GeneXpert machine and Negative Pressure</t>
  </si>
  <si>
    <t>3000-2-01-42-003-011-000</t>
  </si>
  <si>
    <t>Dialysis</t>
  </si>
  <si>
    <t>Installed dialysis clinic with equipment and manpower requirement.</t>
  </si>
  <si>
    <t>8000-2-02-43-001-001-000</t>
  </si>
  <si>
    <t>1.
a. Filling up of existing vacant plantilla positions
b. Reinstatement of abolished positions/
transferred positions to other departments:
     - City Government Assistant Department
       Head I*(1) - SG 23 (not yet instated)
     - Market Supervisor III (1) - SG 18 (abolished
       2015)
     - Community Affairs Officer I* (1) - SG 11
       (transferred)
     - Security Guard I (1) - SG 3 (transferred)
     - Meat Inspector I (1) - SG 6 (abolished 2023)
     - Metro Aide I (1) - SG 2 (abolished 2024)
c. Creation of new plantilla positions:
     - Public Services Foreman** (1) -  SG 6
     - Market Specialist II (1) – SG 15
     - Watchman II (3) - SG 4
     - Ticket Checker (3) - SG3
     - Metro Aide II (2) - SG4
     - Parking Attendant I (2) - SG2
     - Liason Aide (1) - SG4
     - Bookbinder II (1) - SG4
     - Administrative Aide III (Driver I) (1) - SG3
  *Ordinance No. 2011-001 Art. II, Sec 7
**Resolution 2023-365</t>
  </si>
  <si>
    <t>MEPO, CBO, HRMO</t>
  </si>
  <si>
    <t>a. 20% increase in diversity among newly hired employees, reflecting the organization's commitment to inclusivity
b. 10% increase in revenue attributed to the efforts of newly hired candidates and 100% customer satisfaction, ensuring organzational efficiency and productivity
c.25% enhanced customer satisfaction and 10% boost in productivity</t>
  </si>
  <si>
    <t>100% Administrative services delivered on time</t>
  </si>
  <si>
    <t>8000-2-02-43-002-001-000</t>
  </si>
  <si>
    <t xml:space="preserve">Installation of water treatment facility. New plumbing and sewage system and reconstruction/rehab of old public CR’s to modern CR’s </t>
  </si>
  <si>
    <t>60% completion of all three water treatment components
Component I:Water Treatment Facility unit with design and cost estimate c/o ENRO
Component II: New Sewage System – Program of work and cost estimation ongoing with CEO
Component III: Complete rehab of 16 public CRs and 4 MEPO CRs - Program of work and cost esitmation ongoing with CEO</t>
  </si>
  <si>
    <t>8000-2-02-43-002-002-000</t>
  </si>
  <si>
    <t>Construction of new Satellite Markets at Barangays Sta. Cruz, Carolina, and Balatas</t>
  </si>
  <si>
    <t>Construction of the satellite markets is at a 50% completion rate, in line with the project schedule</t>
  </si>
  <si>
    <t>Est. cost
C/O CEO</t>
  </si>
  <si>
    <t>8000-2-02-43-002-003-000</t>
  </si>
  <si>
    <t>90% Reduction in the number of negative reviews or complaints related to environmental conditions (e.g., water pooling, slippery floors) in the improved areas.</t>
  </si>
  <si>
    <t>8000-2-02-43-002-004-000</t>
  </si>
  <si>
    <t>Achieve a 30% increase in accessibility features such as ramps, handrails, and Braille signage within the next 12 months</t>
  </si>
  <si>
    <t>8000-2-02-43-002-005-000</t>
  </si>
  <si>
    <t>Only 1 complaint received pre and post-completion, which was resolved within 24 hours.</t>
  </si>
  <si>
    <t>8000-2-02-43-002-006-000</t>
  </si>
  <si>
    <t>Construction of a new 4-story building at the riverside and/or across-river multilayer metal parking structure</t>
  </si>
  <si>
    <t>Positive feedback from local businesses indicating increased customer visits attributed to improved accessibility and aesthetics of the area;50% reduction in parking-related complaints from stallholders, buying public, nearby residents, and visitors after the multilayer metal parking structure became operational.</t>
  </si>
  <si>
    <t>8000-2-02-43-002-007-000</t>
  </si>
  <si>
    <t xml:space="preserve">Conducting annual audits ensuring tools and gears meet industry safety standards and certifications; quarterly surveys among maintenance employees on their feedback </t>
  </si>
  <si>
    <t>8000-2-02-43-002-008-000</t>
  </si>
  <si>
    <t>95% of market stalls have adopted and are consistently following 5S rules</t>
  </si>
  <si>
    <t>8000-2-02-43-002-009-000</t>
  </si>
  <si>
    <t>Maintenance &amp; minor repair of pasilyos, open spaces, stairs, ramps, offices, CR’s, sewage&amp; plumbing system, water system, pasilyo lights and other electrical system</t>
  </si>
  <si>
    <t>8000-2-02-43-002-010-000</t>
  </si>
  <si>
    <t>Payment of consumption &amp; Utilities Services, power &amp; electrical distribution</t>
  </si>
  <si>
    <t>Payment rate is on time</t>
  </si>
  <si>
    <t>8000-2-02-43-002-011-000</t>
  </si>
  <si>
    <t>8000-2-02-43-002-012-000</t>
  </si>
  <si>
    <t>100% of personnel completed retraining, eventually resulting in a  safe, secured, and crime-free NCPM</t>
  </si>
  <si>
    <t>8000-2-02-43-002-013-000</t>
  </si>
  <si>
    <t>100% Operational availability of SSF equipment; Clean and organized SSF conducive of the GMP as required</t>
  </si>
  <si>
    <t>8000-2-02-43-002-014-000</t>
  </si>
  <si>
    <t>95% improved traffic flow and safety due to timely implementation of signage projects</t>
  </si>
  <si>
    <t>8000-2-02-43-002-015-000</t>
  </si>
  <si>
    <t>8000-2-02-43-002-016-000</t>
  </si>
  <si>
    <t>Successful implementation of the 14th Year Anniversary of MEPO and NCPM</t>
  </si>
  <si>
    <t>8000-2-02-43-002-017-000</t>
  </si>
  <si>
    <t>Conduct Organizational Development &amp; Advance Leadership Seminar, Customer Service Management, Waste Management Seminar for NAMASFED Officer/Sectoral Leadership workshops and other related activities
Collaborative Development:
- Organizational Development
- Leadership Basic/Advance
- Customer Service Management
Skills Training :
- Arts, Crafts &amp; Gifts
- Decors Making
- Flower Arrangement
- Watch Repair
- Meat Processing &amp; packaging</t>
  </si>
  <si>
    <t>8000-2-02-43-002-018-000</t>
  </si>
  <si>
    <t xml:space="preserve">Timbangan ng Bayan properly maintained, serviceable, and in good condition </t>
  </si>
  <si>
    <t>8000-2-02-43-002-019-000</t>
  </si>
  <si>
    <t>8/10 average customer satisfaction score based on surveys or feedback forms</t>
  </si>
  <si>
    <t>8000-2-02-43-002-020-000</t>
  </si>
  <si>
    <t>MEPO/MAC/SP</t>
  </si>
  <si>
    <t>New amendment to existing market policies and appropriate provisions in the market ordinance amended; crafting of new Market Code Ordinance; MAC, MEPO, 5S, and NAMASFED benchmarking and study tour program and services innovation and development</t>
  </si>
  <si>
    <t>8000-2-02-43-002-021-000</t>
  </si>
  <si>
    <t>Acquisition of new test weights and calibrataion of test weights and measuring devices at DOST</t>
  </si>
  <si>
    <t>Enhanced accuracy of calibration procedures by introducing state-of-the-art reference standards,  calibrating old test weights ensures ongoing accuracy and reliability.</t>
  </si>
  <si>
    <t>8000-2-02-43-003-001-000</t>
  </si>
  <si>
    <t>Input session on business management, marketing and related topics conducted to stallholders including orientation of new stallholders</t>
  </si>
  <si>
    <t>90% better stall management of stallholder participants</t>
  </si>
  <si>
    <t>8000-2-02-43-003-002-000</t>
  </si>
  <si>
    <t>50% decrease in rental delinquency rate and better financial gains</t>
  </si>
  <si>
    <t>8000-2-02-43-003-003-000</t>
  </si>
  <si>
    <t>08/31/25</t>
  </si>
  <si>
    <t>8000-2-02-43-003-004-000</t>
  </si>
  <si>
    <t>Target collection of Php _(projected income not yet released)_ met</t>
  </si>
  <si>
    <t>8000-2-02-43-003-005-000</t>
  </si>
  <si>
    <t>Bi-annual General Assembly of all stallholders, vendors &amp; MEPO employees conducted</t>
  </si>
  <si>
    <t>85% attendance; issues and development initiatives agreed upon</t>
  </si>
  <si>
    <t>8000-2-02-43-003-006-000</t>
  </si>
  <si>
    <t>8000-2-02-43-003-007-000</t>
  </si>
  <si>
    <t>10% growth of local economy and give opportunity to barangay residents to engage in business</t>
  </si>
  <si>
    <t>8000-2-02-43-003-008-000</t>
  </si>
  <si>
    <t>450,000.00 collected from registration of weighing scales and 35% decrease of violators from 2024 level</t>
  </si>
  <si>
    <t>8000-2-02-43-003-009-000</t>
  </si>
  <si>
    <t>Weekly price monitoring and inspection done and 50% decrease complaints from the public 2023 level</t>
  </si>
  <si>
    <t>8000-2-02-43-003-010-000</t>
  </si>
  <si>
    <t>Tokens and souvenirs, meals and snacks of visitors coming from other parts of the Philippines and the world</t>
  </si>
  <si>
    <t>100 visitors from other parts of the Philippines and the world are attended to and given tokens of appreciation to bring homee with them a piece of NCPM culture</t>
  </si>
  <si>
    <t>A.1. Staffing up (Creation, Promotion and Hiring of Plantilla Positions)</t>
  </si>
  <si>
    <t>CHRMO/NCDA</t>
  </si>
  <si>
    <t>Completion of work in the most efficient (orderly, economical, safe) manner</t>
  </si>
  <si>
    <t>A.2. General Administrative Services</t>
  </si>
  <si>
    <t>NCDA</t>
  </si>
  <si>
    <t>Percentage of administrative and other support serives for a 24/7 NCDA operations provided within budget and schedule</t>
  </si>
  <si>
    <t>GF/MOOE</t>
  </si>
  <si>
    <t xml:space="preserve">Payrol Management </t>
  </si>
  <si>
    <t xml:space="preserve"> Records Management</t>
  </si>
  <si>
    <t>All reports and other pertinent papers are processed</t>
  </si>
  <si>
    <t xml:space="preserve">    GMP Continuity</t>
  </si>
  <si>
    <t>GMP complied</t>
  </si>
  <si>
    <t>A.3. Repair and Maintenance of Tools, machine and Equipment</t>
  </si>
  <si>
    <t>No operational down time in slaughtering operations</t>
  </si>
  <si>
    <t>Office Equipment</t>
  </si>
  <si>
    <t>Zero operational downtime for slaughtering operation</t>
  </si>
  <si>
    <t>ICT Equipment</t>
  </si>
  <si>
    <t>Tools, Machine &amp; Equipment</t>
  </si>
  <si>
    <t>All machines and Equipment are working</t>
  </si>
  <si>
    <t xml:space="preserve">A.4. Repair and Maintenance of Refrigerated Meat Van </t>
  </si>
  <si>
    <t>All meat carcasses are delivered to municipalities</t>
  </si>
  <si>
    <t>B. Support to Operation</t>
  </si>
  <si>
    <t>B.1. Installation of fine mesh screen and pvc plastic curtain in NCDA main building slaughtering areas</t>
  </si>
  <si>
    <t xml:space="preserve">100% insect free slaughtering  Facility </t>
  </si>
  <si>
    <t>B.2. Fabrication and installation of Hog Vertical  bleeder</t>
  </si>
  <si>
    <t>100% GMP compliance of hog bleeding process</t>
  </si>
  <si>
    <t>B.3. Procurement of Pneumatic Stunner for Large Ruminants</t>
  </si>
  <si>
    <t>Animal welfare act compliant</t>
  </si>
  <si>
    <t xml:space="preserve">B.4. Procurement of 25 units of Trolleys and Gambrel </t>
  </si>
  <si>
    <t>All meat cracasses are hanging at any given time from slaughtering to dispatching</t>
  </si>
  <si>
    <t>B.5. Procurement of 48 units of rubber paddle for Dehairing Machine</t>
  </si>
  <si>
    <t>Percentage of rehabilitation and improvement works completed according to NMIS standards within project budget and schedule</t>
  </si>
  <si>
    <t>Repair/re-Concreting of City Abattoir Dispatch Area</t>
  </si>
  <si>
    <t>GMP Compliant</t>
  </si>
  <si>
    <t>Repair of Tool dips and water heater</t>
  </si>
  <si>
    <t>Replacement of Glass Window of NCDA Lobby</t>
  </si>
  <si>
    <t>Procurement of 10units offal crates and 2 units large cattle offal basin</t>
  </si>
  <si>
    <t>Fabrication of Stainless Offal Strainer</t>
  </si>
  <si>
    <t xml:space="preserve">Installation of Fine Mesh Insect Screen in NCA Main Building Slaughtering areas </t>
  </si>
  <si>
    <t xml:space="preserve">100% Insect Free Slaughtering  Fcility </t>
  </si>
  <si>
    <t>B.6. Installation of overhead shower at Hog Corral and Large Ruminants corral for animals prior to slaughter</t>
  </si>
  <si>
    <t>Clean animals prior to slaughter</t>
  </si>
  <si>
    <t>B.7. Installation of water heater which will supply hot water to tool dip and tool sterilizer along evisceration platform</t>
  </si>
  <si>
    <t>Zero prevalence of salmonella contamination in the evisceration area</t>
  </si>
  <si>
    <t>B.8. Procurement of submersible pump for waste water treatment facility</t>
  </si>
  <si>
    <t>Efficient operation of waste water treatment facility</t>
  </si>
  <si>
    <t>B.9. Concreting of drying bed and pathway going to waste water treatment facility</t>
  </si>
  <si>
    <t>B.10. Construction of concrete cattle manure holding box or septic tank for animal manure</t>
  </si>
  <si>
    <t>B.11 Construction of perimeter fence</t>
  </si>
  <si>
    <t>Safe and secure slaughterhouse</t>
  </si>
  <si>
    <t>B.12 Biogas</t>
  </si>
  <si>
    <t>C.1. Fuel for Machineries</t>
  </si>
  <si>
    <t>Zero downtime for slaughtering operation</t>
  </si>
  <si>
    <t>C.2. Water use for daily operation</t>
  </si>
  <si>
    <t>C.3. Electricity use for daily operation</t>
  </si>
  <si>
    <t>8000-2-02-45-001-000-000</t>
  </si>
  <si>
    <t>8000-2-02-45-001-001-000</t>
  </si>
  <si>
    <t>100% administrative and other support services for a 24/7 effective and efficient bus terminal administration provided within the budget schedule</t>
  </si>
  <si>
    <t>8000-2-02-45-002-000-000</t>
  </si>
  <si>
    <t>8000-2-02-45-002-001-000</t>
  </si>
  <si>
    <t>At least 50M gross income</t>
  </si>
  <si>
    <t>8000-2-02-45-002-002-000</t>
  </si>
  <si>
    <t>Zero downtime public comfort rooms, lighting facilities and water source, and RA 11311 compliant</t>
  </si>
  <si>
    <t>8000-2-02-45-002-003-000</t>
  </si>
  <si>
    <t>BCS, CEO</t>
  </si>
  <si>
    <t>Additional surveillance cameras, Entrance Gate with X-Ray Baggage Scanner and Door Metal Detector Installed</t>
  </si>
  <si>
    <t>8000-2-02-45-002-004-000</t>
  </si>
  <si>
    <t>BCS, CEO, ITO</t>
  </si>
  <si>
    <t>Automated Billing and Collection, and mechanical Bus Entrance and Exit Boom Barrier Installed</t>
  </si>
  <si>
    <t>8000-2-02-47-001-000-000</t>
  </si>
  <si>
    <t>General administrative Services</t>
  </si>
  <si>
    <t>City College of Naga</t>
  </si>
  <si>
    <t>100% completion for employees salaries &amp; benefits</t>
  </si>
  <si>
    <t>CCN, GF</t>
  </si>
  <si>
    <t>8000-2-02-47-001-001-000</t>
  </si>
  <si>
    <t>100% compliance of the budget for local travel</t>
  </si>
  <si>
    <t>8000-2-02-47-001-002-000</t>
  </si>
  <si>
    <t>Upgrading of personnel and faculty through trainings and seminars</t>
  </si>
  <si>
    <t>CCN, CHED, TESDA</t>
  </si>
  <si>
    <t>At least 4 seminars within a year be conducted or attended</t>
  </si>
  <si>
    <t>CCN, GF, TFund</t>
  </si>
  <si>
    <t>8000-2-02-47-001-003-000</t>
  </si>
  <si>
    <t>Provision for necessary equipment, instructional material, supplies and other needs which will be useful for the support of the college to make it really conducive and competitive for the learner's learning.</t>
  </si>
  <si>
    <t>100% compliance and with HEI recognition for 2025</t>
  </si>
  <si>
    <t>8000-2-02-47-001-004-000</t>
  </si>
  <si>
    <t>Program accreditation, membership  and opening of new program, CHED and TESDA courses.</t>
  </si>
  <si>
    <t xml:space="preserve">CCN, CHED, TESDA, BOT, </t>
  </si>
  <si>
    <t>Expansion and compliance of the requirements of college</t>
  </si>
  <si>
    <t xml:space="preserve">CCN TFund, GF, BOT </t>
  </si>
  <si>
    <t>8000-2-02-47-001-005-000</t>
  </si>
  <si>
    <t>BOT meeting,  Honorarium and Toga</t>
  </si>
  <si>
    <t>For BOT updates specifically the requirements for HEI recognition and compliance</t>
  </si>
  <si>
    <t>8000-2-02-47-001-006-000</t>
  </si>
  <si>
    <t>Conduct of Advocacy campaign thru career guidance, both CHED and TESDA</t>
  </si>
  <si>
    <t>CCN, Public and Private School</t>
  </si>
  <si>
    <t>Conduct career guidance and orientation to graduating senior HS both in public and private schools</t>
  </si>
  <si>
    <t>8000-2-02-47-001-007-000</t>
  </si>
  <si>
    <t>CCN, CHED</t>
  </si>
  <si>
    <t>100% compliance of the actual delivery, Intravenus Insertion, Actual  suture, Internal Examination.</t>
  </si>
  <si>
    <t>8000-2-02-47-001-008-000</t>
  </si>
  <si>
    <t>Research and Extension (includes NSTP)</t>
  </si>
  <si>
    <t>CCN, Adopted brgy.</t>
  </si>
  <si>
    <t>100% compliance per requiremnt in HEI Recognition</t>
  </si>
  <si>
    <t>8000-2-02-47-001-009-000</t>
  </si>
  <si>
    <t>Library and Laboratory</t>
  </si>
  <si>
    <t>100% in anticipation for the requirements  in the opening of new programs/courses CHED &amp; TESDA respectively</t>
  </si>
  <si>
    <t>CCN, GF, Trust fund</t>
  </si>
  <si>
    <t>8000-2-02-47-001-010-000</t>
  </si>
  <si>
    <t>Organize school band, buggle and majorittes, including the procurement of musical instruments.</t>
  </si>
  <si>
    <t>100% upgrading  of the college</t>
  </si>
  <si>
    <t>Adding thirty-four (34) Plantilla positions for OLLI employees: (1) City Government Assistant Department Head 1, SG-23, (3) Medical Officer IV, SG-23, (1) Medical Technologist 1, SG-11, (1) Radiologist Technologist 1, SG-11, (1) Dental 1, SG-14, (1) Dental Aide, SG-4, (1) Nurse IV, SG-19, (1) Nurse III, SG-17, (1) Nurse II, SG-16, (1) Nurse 1, SG-15, (1) Nurse 1, SG-15, (1) Nurse 1, SG-15, (1) Nurse 1, SG-15, (1) Nurse 1, SG-15, (1) Nurse 1, SG-15, (1) Nurse 1, SG-15, (1) Midwife III, SG-15, (1) Midwife II, SG-11, (1) Midwife 1, SG-9, (1) Midwife 1, SG-9, (1) Nursing Attendant I, SG-4, (1) Info. Tech Officer I, SG-19, (1) Administrative Officer II, SG-11, (1) Supply Officer I, SG-10, (1) Records Officer I, SG-10, (1) Administrative Assistant II, SG-8, (1) Revenue Collection Clerk II, SG-7, (2) Administrative Aide III, SG-3, (1) Administrative Assistant II, SG-3, (2) Administrative Aide 1, SG-1, (1) Sanitation Inspector II, SG-8.</t>
  </si>
  <si>
    <t xml:space="preserve">This will create a more structured work environment, improve employee satisfaction, and ensure that all necessary roles and filled.  </t>
  </si>
  <si>
    <t xml:space="preserve">Other General Services Salaries for additional nine (9) OLLI staff as required for DOH Licensing Accreditation:  Two (2) Ambulance Nurse,One  (1) Radiologist, One (1) Medical Technologist, One (1)Radiologist Technician,One (1) Laboratory Technician, One (1) Revenue Collection Officer, One (1) Medical Record Officer, One (1) Pollution Control Officer. </t>
  </si>
  <si>
    <t>Staff Training for frontline services focusing on ACLS, BLS, SFAT, Hospital Safe Disaster, Data Privacy Act Management &amp; Process, Newborn Hearing Seminar, Animal Bites Training, Pollution Control Training, EMS Training,  and also Staff Career Development as required for DOH Licensing.</t>
  </si>
  <si>
    <t xml:space="preserve">By focusing on Advanced Cardiovascular Life Support (ACLS), Basic Life Support (BLS), Standard First Aid Training (SFAT), and other hospital and disaster training, staff will be equipped to handle emergencies and provide better patient care. Career development programs will also help retain staff and meet DOH Licensing Accreditation requirements. </t>
  </si>
  <si>
    <t xml:space="preserve">Procurement of one (1) Utility Vehicle </t>
  </si>
  <si>
    <t xml:space="preserve">Procurement of Utility Vehicle </t>
  </si>
  <si>
    <t>Procurement of Office Furniture, Fixture and Equipment, Two (2) Laptops, One (1) Kitchen Refrigerator, Thirteen (13) Airconditioners, Floor -mounted inverter with 4 HP, Split Type Inverter with 1.5 HP, Split Type Inverter with 1.0 HP &amp; Window Type Inverter with 1 HP, Five (5) Tables Fifty (50) Chairs, One (1) Projector with white screen.</t>
  </si>
  <si>
    <t>Procurement of Office Furniture, Fixture and Equipment, Laptop, Kitchen Refrigerator, Aircon, Tables, Chairs, Projector, with white screen</t>
  </si>
  <si>
    <t xml:space="preserve">Procurement of one (1) Transformer </t>
  </si>
  <si>
    <t>Provision of Transformer</t>
  </si>
  <si>
    <t>Construction of Second Floor for the following offices &amp; rtooms: Medical Chief, Doctors, Nursing Services, Medical Records and storage, Dental, Animal Bite Room, New Born Hearing Test &amp; Pedia, renovated Image of Our Lady of Lourdes, Administration Office, Doctor's on-duty Room, Cadaver Holding Area</t>
  </si>
  <si>
    <t>Modern offices/rooms and ward constructed and renovated</t>
  </si>
  <si>
    <t>Procurement of Medical, Laboratory, Emergency  Equipment and Medical Vehicle: (1) one Digital x-ray machine shiled/ (1) one Lead Apron, (1) one Microscope, Electric; one (1) laboratory refrigerator and other supplies; one (1) centrifuger (6 placer), one (1) ECG Machine (Electronic Cardiogram) one (1) defibrillator, one (1) Dental Chair, one (1) Newborn Hearing Machine, 2 (two) wheelchairs, and one (1) Ambulance Level 1</t>
  </si>
  <si>
    <t>Procurement of Medical, Laboratory, Emergency Equipment and Medical Vehicle</t>
  </si>
  <si>
    <t>8000-2-02-21-001-000-000</t>
  </si>
  <si>
    <t>Efficient and effective delivery of various ENRO services to the public on time</t>
  </si>
  <si>
    <t>8000-2-02-21-002-000-000</t>
  </si>
  <si>
    <t xml:space="preserve">Creation and Opening of new plantilla position (Senior Environmental Management Specialist and Environmental Management Specialist II) </t>
  </si>
  <si>
    <t>Efficient and effective delivery of ENRO services and compliant to DENR WAQMA 10 year Action Plan</t>
  </si>
  <si>
    <t>8000-2-02-21-003-000-000</t>
  </si>
  <si>
    <t>Capacity Development and Advance Technical Training for ENRO personnel / Benchmarking on other LGU on best practices on environmental management and monitoring procedure</t>
  </si>
  <si>
    <r>
      <rPr>
        <sz val="9"/>
        <color theme="1"/>
        <rFont val="&quot;Arial Narrow&quot;, Arial"/>
      </rPr>
      <t>100%</t>
    </r>
    <r>
      <rPr>
        <b/>
        <sz val="9"/>
        <color theme="1"/>
        <rFont val="&quot;Arial Narrow&quot;, Arial"/>
      </rPr>
      <t xml:space="preserve"> </t>
    </r>
    <r>
      <rPr>
        <sz val="9"/>
        <color theme="1"/>
        <rFont val="&quot;Arial Narrow&quot;, Arial"/>
      </rPr>
      <t xml:space="preserve">ENRO personnel were highly competent and highly skilled </t>
    </r>
  </si>
  <si>
    <t>100% of all FOM sites are well maintained and Green Space in the City expanded thru tree planting activities and site identification and promotion of native trees</t>
  </si>
  <si>
    <t xml:space="preserve">Formulation of 10 year Climate Change Action Plan and </t>
  </si>
  <si>
    <t xml:space="preserve">100% of plan formulated </t>
  </si>
  <si>
    <t>Green House Gas Inventory</t>
  </si>
  <si>
    <t>100% of greehouse gas inventory conducted</t>
  </si>
  <si>
    <t>Mapping and invetory of structures within the prescribed legal esement of Naga River Watershed in Naga City</t>
  </si>
  <si>
    <t>All existing structures within the legal easement are identified and mapped and policy interventions crafted</t>
  </si>
  <si>
    <t>Environmental (Air quality, Water quality &amp; noise pollution) Management and Monitoring Services</t>
  </si>
  <si>
    <t>100% Cleaner Environment (Air &amp; Water) achieved and Liveable Quality (Sound Level) of the City are maintained and monitored</t>
  </si>
  <si>
    <t xml:space="preserve">Increased number of individual use bicycle as mode of transportation and provide safer roads for cyclist </t>
  </si>
  <si>
    <t>Forest and fruit seedlings production (Nursery Managment)</t>
  </si>
  <si>
    <t xml:space="preserve">Continuous supply of forest seedlings by having  12,000 forest and fruit bearing seedlings produced quarterly in ENRO Nursery </t>
  </si>
  <si>
    <t>Protected Area and Watershed Management Service (Biodiversity Monitoring System)</t>
  </si>
  <si>
    <t>100% of entire 600 Ha PA Mt. Isarog Natural Park under the jurisdiction of Naga City monitored, protected and maintained- Joint monitoring with DENR and Barangay Council of Panicuason</t>
  </si>
  <si>
    <t>Implementation of Forest Land Use Plan (FLUP)</t>
  </si>
  <si>
    <t>Proper management and use of identified timberland within Naga City were executed</t>
  </si>
  <si>
    <t>8000-2-02-41-001-000-000</t>
  </si>
  <si>
    <t>Client responsive office</t>
  </si>
  <si>
    <t>8000-2-02-41-002-000-000</t>
  </si>
  <si>
    <t>8000-2-02-41-002-001-000</t>
  </si>
  <si>
    <r>
      <rPr>
        <sz val="9"/>
        <color theme="1"/>
        <rFont val="&quot;Arial Narrow&quot;, Arial"/>
      </rPr>
      <t xml:space="preserve">1. Workers alleviation program:                                              </t>
    </r>
    <r>
      <rPr>
        <sz val="9"/>
        <color theme="1"/>
        <rFont val="&quot;Arial Narrow&quot;, Arial"/>
      </rPr>
      <t>-Provide night time pay                                                       -Provide Personal Protective Equipment (PPE)                                                                    -Procurement of 2 units Desktop Computers and 2 units Printers</t>
    </r>
  </si>
  <si>
    <t>Provide Night Time Pay,  PPE's to SWMO field personnel and office equipments for admin. Functions</t>
  </si>
  <si>
    <t>8000-2-02-41-002-002-000</t>
  </si>
  <si>
    <t>2. SLF Upgrading Program:</t>
  </si>
  <si>
    <t>8000-2-02-41-002-002-001</t>
  </si>
  <si>
    <t>a. Upgrading of Citywide Materials Recovery Facility (MRF)</t>
  </si>
  <si>
    <t>8000-2-02-41-002-002-002</t>
  </si>
  <si>
    <t xml:space="preserve">  b. Establishment of Citywide Electronic and Medical Waste processing facility</t>
  </si>
  <si>
    <t>8000-2-02-41-002-002-003</t>
  </si>
  <si>
    <t xml:space="preserve">  c. Water quality testing within and outside the SLF</t>
  </si>
  <si>
    <t xml:space="preserve">Microbial and Chemical Analysis to pass DAO 2016-08  </t>
  </si>
  <si>
    <t>8000-2-02-41-002-003-000</t>
  </si>
  <si>
    <t>3. Garbage Collection Program:</t>
  </si>
  <si>
    <t>8000-2-02-41-002-003-001</t>
  </si>
  <si>
    <r>
      <rPr>
        <sz val="9"/>
        <color theme="1"/>
        <rFont val="&quot;Arial Narrow&quot;"/>
      </rPr>
      <t xml:space="preserve"> </t>
    </r>
    <r>
      <rPr>
        <sz val="9"/>
        <color theme="1"/>
        <rFont val="&quot;Arial Narrow&quot;"/>
      </rPr>
      <t>a. Hiring of additional manpower</t>
    </r>
  </si>
  <si>
    <t>Increase garbage collection efficiency</t>
  </si>
  <si>
    <t>8000-2-02-41-002-003-002</t>
  </si>
  <si>
    <t xml:space="preserve"> b. Procurement of additional garbage trucks for replacement of old units and proposed garbage collection area expansion.                                                        </t>
  </si>
  <si>
    <t>8000-2-02-41-002-003-003</t>
  </si>
  <si>
    <t xml:space="preserve"> c.. Maintenance of existing Barangay Materials Recovery Facility (MRF)/Segregation facility in each Barangays and Public Elementary Schools and High Schools</t>
  </si>
  <si>
    <t>Functional and well maintained MRF</t>
  </si>
  <si>
    <t>8000-2-02-41-002-004-000</t>
  </si>
  <si>
    <t xml:space="preserve">4. Installation of additional Garbage Segregation Bins                                  </t>
  </si>
  <si>
    <t>Increase garbage collection efficiency and segregated waste collection</t>
  </si>
  <si>
    <t>8000-2-02-41-002-005-000</t>
  </si>
  <si>
    <t>5. Installation and replacement of old units Garbage Collection Schedule/Segregation Billboards and signages</t>
  </si>
  <si>
    <t>Awareness on waste segregation as per City Ordinance 2001-056</t>
  </si>
  <si>
    <t>8000-2-02-41-002-006-000</t>
  </si>
  <si>
    <t xml:space="preserve">6. Rental of equipment for various environmental projects of the city. (Bulldozer, Excavator, Trucks etc.) </t>
  </si>
  <si>
    <t>N.C. Motorpool/ SWMO</t>
  </si>
  <si>
    <t>8000-2-02-41-002-007-000</t>
  </si>
  <si>
    <t xml:space="preserve">7. Equipments for spraying operations and maintenance of sanitary landfill facility.                                                                                      </t>
  </si>
  <si>
    <t>Continous spraying to prevent the emanation of odor  and well maintained SLF</t>
  </si>
  <si>
    <t>8000-2-02-41-002-008-000</t>
  </si>
  <si>
    <t xml:space="preserve">8. Procurement of construction equipments for SCO projects implementation.                                                                                                                                             </t>
  </si>
  <si>
    <t>8000-2-02-41-003-000-000</t>
  </si>
  <si>
    <t>OPERATIONS:</t>
  </si>
  <si>
    <t>8000-2-02-41-003-001-000</t>
  </si>
  <si>
    <t>8000-2-02-41-003-002-000</t>
  </si>
  <si>
    <t>8000-2-02-41-003-003-000</t>
  </si>
  <si>
    <t>3. Procurement of chemicals for waste water treatment facility operations</t>
  </si>
  <si>
    <t>Fully operational waste water treatment facility</t>
  </si>
  <si>
    <t>8000-2-02-41-003-004-000</t>
  </si>
  <si>
    <t>4. Establishment of Waste-to-Energy Plant in the Sanitary Landfill Facility</t>
  </si>
  <si>
    <t>CMO, SWMO CEO, ENRO, CBO, CPDO</t>
  </si>
  <si>
    <t>Operationalization of WTE project,  total mechanization on garbage collection and disposal on both regular and hazardous wastes</t>
  </si>
  <si>
    <t>1000.00
(Expense of Proponent)</t>
  </si>
  <si>
    <t>8000-2-02-41-003-005-000</t>
  </si>
  <si>
    <t xml:space="preserve">5. Repair &amp; maintenance of all city gov. vehicles, dump trucks, heavy equipments, generator sets &amp; other stationary machineries.                                                                                                                                                                                                                                                                                                                                                                                                                                                                                                                                                                                                                                                                                        </t>
  </si>
  <si>
    <t>Road worhty and operational service vehicles,  garbage trucks, heavy equipments  and other stationary machineries of the city. Fast Delivery of Services</t>
  </si>
  <si>
    <t>8000-2-02-41-003-006-000</t>
  </si>
  <si>
    <t>6. Intensified small scale community projects in the city and barangays. which may includes repair and construction of  Drainages (De-clogging), Pathwalks, Footbridges, Public Restrooms, Multi-purpose buildings, Pavement for communal use and any other projects that may deemed necessary for implementation by the City Mayor.</t>
  </si>
  <si>
    <t>8000-2-01-10-001-000-000</t>
  </si>
  <si>
    <t>1. Adding  22 Plantilla Position for CEO Employees: 10 for Maintenance; 3 for Admin and 9 for the remaining section.</t>
  </si>
  <si>
    <t>8000-2-01-10-002-001-000</t>
  </si>
  <si>
    <t>Cut-off machine, circular saw and other equipments used by maintenace and RTK Survey equipment,  procured on or before March 31, 2025</t>
  </si>
  <si>
    <t>8000-2-01-10-003-000-000</t>
  </si>
  <si>
    <t>8000-2-01-10-003-001-000</t>
  </si>
  <si>
    <t>Road Concreting &amp; Similar Structure</t>
  </si>
  <si>
    <t>8000-2-01-10-003-002-000</t>
  </si>
  <si>
    <t>8000-2-01-10-003-003-000</t>
  </si>
  <si>
    <t>Replacement of Damaged Structures Basilica Minore (affected by Road Widening) Ph. 2, Bgy. Balatas</t>
  </si>
  <si>
    <t>8000-2-01-10-003-004-000</t>
  </si>
  <si>
    <t>Road Network at Superhealth Center</t>
  </si>
  <si>
    <t>8000-2-01-10-003-005-000</t>
  </si>
  <si>
    <t>Salunguigui ES &amp; HS Road</t>
  </si>
  <si>
    <t>8000-2-01-10-003-006-000</t>
  </si>
  <si>
    <t>8000-2-01-10-003-007-000</t>
  </si>
  <si>
    <t>8000-2-01-10-003-008-000</t>
  </si>
  <si>
    <t>Drainage and Cross Drainage, Sto. Niño, Abella</t>
  </si>
  <si>
    <t>8000-2-01-10-003-009-000</t>
  </si>
  <si>
    <t>Drainage and Cross Drainage at Kayanga St. c/o Buenaobra, Bgy. Balatas</t>
  </si>
  <si>
    <t>8000-2-01-10-003-010-000</t>
  </si>
  <si>
    <t>Drainage, Urban Queborac c/o Cruz, Sta. Cruz</t>
  </si>
  <si>
    <t>8000-2-01-10-003-011-000</t>
  </si>
  <si>
    <t>Drainage, Zone 6B, Bgy. Igualdad</t>
  </si>
  <si>
    <t>8000-2-01-10-003-012-000</t>
  </si>
  <si>
    <t>Floodscreen, Sagop creek, Julian Meliton to Robinsons</t>
  </si>
  <si>
    <t>8000-2-01-10-003-013-000</t>
  </si>
  <si>
    <t>Drainage at Everlasting St. Concepcion Pequeña</t>
  </si>
  <si>
    <t>8000-2-01-10-003-014-000</t>
  </si>
  <si>
    <t>8000-2-01-10-003-015-000</t>
  </si>
  <si>
    <t>Drainage &amp; Concrete Topping, Belmonte cor. 3rd St. Doña Clara, Concepcion Pequeña</t>
  </si>
  <si>
    <t>8000-2-01-10-003-016-000</t>
  </si>
  <si>
    <t>Drainage &amp; Road Widening, Agate St. Bgy. Calauag</t>
  </si>
  <si>
    <t>8000-2-01-10-003-017-000</t>
  </si>
  <si>
    <t>8000-2-01-10-003-018-000</t>
  </si>
  <si>
    <t>8000-2-01-10-003-019-000</t>
  </si>
  <si>
    <t>8000-2-01-10-003-020-000</t>
  </si>
  <si>
    <t>8000-2-01-10-003-021-000</t>
  </si>
  <si>
    <t>Multi-Purpose Hall (Ph.2) Tabuco Central School</t>
  </si>
  <si>
    <t>8000-2-01-10-003-022-000</t>
  </si>
  <si>
    <t>Storage Building (Ph.2) Naga City Hospital Compound, Bgy. Balatas</t>
  </si>
  <si>
    <t xml:space="preserve">Convenient place to serve the constituents </t>
  </si>
  <si>
    <t>8000-2-01-10-003-023-000</t>
  </si>
  <si>
    <t>8000-2-01-10-003-024-000</t>
  </si>
  <si>
    <t>8000-2-01-10-003-025-000</t>
  </si>
  <si>
    <t>To address the increase in the population</t>
  </si>
  <si>
    <t>8000-2-01-10-003-026-000</t>
  </si>
  <si>
    <t>Completion of Bagumbayan Bgy. Hall, Bagumbayan Sur</t>
  </si>
  <si>
    <t>8000-2-01-10-003-027-000</t>
  </si>
  <si>
    <t>Powerhouse at Almeda Government Site</t>
  </si>
  <si>
    <t>8000-2-01-10-003-028-000</t>
  </si>
  <si>
    <t>Multi-Purpose Bldg. Sabella, Igualdad</t>
  </si>
  <si>
    <t>8000-2-01-10-003-029-000</t>
  </si>
  <si>
    <t>Half Court, Balconville, Bgy. Balatas</t>
  </si>
  <si>
    <t>8000-2-01-10-003-030-000</t>
  </si>
  <si>
    <t>Basketball Goal &amp; Flooring Painting, Multi-Purpose Bldg. Zone 5 Clupa, Calauag</t>
  </si>
  <si>
    <t>8000-2-01-10-003-031-000</t>
  </si>
  <si>
    <t>8000-2-01-10-003-032-000</t>
  </si>
  <si>
    <t>8000-2-01-10-003-033-000</t>
  </si>
  <si>
    <t>8000-2-01-10-003-034-000</t>
  </si>
  <si>
    <t>Multi-Purpose Bldg. &amp; Evacuation Center, Sorabella, Concepcion Pequeña</t>
  </si>
  <si>
    <t>8000-2-01-10-003-035-000</t>
  </si>
  <si>
    <t>8000-2-01-10-003-036-000</t>
  </si>
  <si>
    <t>8000-2-01-10-003-037-000</t>
  </si>
  <si>
    <t>2-Storey 4-Classroom School Bldg. at Pacol ES</t>
  </si>
  <si>
    <t>8000-2-01-10-003-038-000</t>
  </si>
  <si>
    <t>8000-2-01-10-003-039-000</t>
  </si>
  <si>
    <t>8000-2-01-10-003-040-000</t>
  </si>
  <si>
    <t>Stage (Ph.2), NCSAT Bgy. Igualdad</t>
  </si>
  <si>
    <t>8000-2-01-10-003-041--000</t>
  </si>
  <si>
    <t>2-Storey 6-Classroom School Bldg. Ph.2 Salunguigui HS Cararayan</t>
  </si>
  <si>
    <t>8000-2-01-10-003-042-000</t>
  </si>
  <si>
    <t>8000-2-01-10-003-043-000</t>
  </si>
  <si>
    <t>8000-2-01-10-003-044-000</t>
  </si>
  <si>
    <t>2-Storey 8-Classroom School Bldg. Salunguigui E/S</t>
  </si>
  <si>
    <t>8000-2-01-10-003-045-000</t>
  </si>
  <si>
    <t>8000-2-01-10-003-046-000</t>
  </si>
  <si>
    <t>8000-2-01-10-003-047-000</t>
  </si>
  <si>
    <t>8000-2-01-10-003-048-000</t>
  </si>
  <si>
    <t>8000-2-01-10-003-049-000</t>
  </si>
  <si>
    <t>2-Storey 6-Classroom School Bldg. San Isidro HS</t>
  </si>
  <si>
    <t>8000-2-01-10-003-050-000</t>
  </si>
  <si>
    <t>8000-2-01-10-003-051-000</t>
  </si>
  <si>
    <t>2-Storey 6-Classroom School Bldg. Del Rosario HS with embankment</t>
  </si>
  <si>
    <t>8000-2-01-10-003-052-000</t>
  </si>
  <si>
    <t>Completion of 2 storey 6 Classroom SB @ Salungguigui HS</t>
  </si>
  <si>
    <t>8000-2-01-10-003-053-000</t>
  </si>
  <si>
    <t>Road Widening Projects - Disturbance Compensation</t>
  </si>
  <si>
    <t>8000-2-01-10-003-054-000</t>
  </si>
  <si>
    <t>Road Widening Projects - Restoration of Affected Structures</t>
  </si>
  <si>
    <t>1000-2-02-25-002-001-000</t>
  </si>
  <si>
    <t>1000-2-02-25-002-002-000</t>
  </si>
  <si>
    <t>1000-2-02-25-002-003-000</t>
  </si>
  <si>
    <t>Installation of shallow wells in 27 barangays, day care centers, government schools and other government owned facilities</t>
  </si>
  <si>
    <t>100% installed jetmatic pumps to 27 barangays.</t>
  </si>
  <si>
    <t>100% installed public faucet to  27 barangays.</t>
  </si>
  <si>
    <t>3000-2-01-11-001-001-000</t>
  </si>
  <si>
    <t>General Administration and Support Services</t>
  </si>
  <si>
    <t>Full implementation of Programs, Projects, Activities (PPAs) on health programs within the prescribed schedule</t>
  </si>
  <si>
    <t>3000-2-01-11-001-002-000</t>
  </si>
  <si>
    <t>Capacity Development of CHO personnel</t>
  </si>
  <si>
    <t>Strengthen organizational structure in health care to develop manpower knowledge, skills through trainings, seminars, workshops, forums, continuing education programs to provide quality social services.</t>
  </si>
  <si>
    <t>3000-2-01-11-001-003-000</t>
  </si>
  <si>
    <t>Health Program Implementation Review</t>
  </si>
  <si>
    <t>Percentage of employees to attend orientations, organizational strenghtening capacity and team building activities.</t>
  </si>
  <si>
    <t>3000-2-01-11-001-004-000</t>
  </si>
  <si>
    <t>Creation of plantilla positions in compliance to DOH regulations</t>
  </si>
  <si>
    <t>Creation and hiring of plantilla positions compliant with DOH requirements.and implementation of DOH programs to provide quality health services and competent health care workers.</t>
  </si>
  <si>
    <t>3000-2-01-11-002-001-000</t>
  </si>
  <si>
    <t>Renovation of old facility Naga City Hospital in compliance to DOH regulations</t>
  </si>
  <si>
    <t>Compliance to DOH regulation and licensing as Primary Care Facility.</t>
  </si>
  <si>
    <t>3000-2-01-11-002-002-000</t>
  </si>
  <si>
    <t xml:space="preserve">Ensuring the functionality of the Super Health Center </t>
  </si>
  <si>
    <t>Functional Super Health Center</t>
  </si>
  <si>
    <t>3000-2-01-11-002-003-000</t>
  </si>
  <si>
    <t>Regulation and Licensing of City Health Office</t>
  </si>
  <si>
    <t>Compliance to Department of Health (DOH) regulation and licensing as Primary Care Facility.</t>
  </si>
  <si>
    <t>3000-2-01-11-002-004-000</t>
  </si>
  <si>
    <t>Procurment of drugs and medicines, medical, dental and laboratory, office and other supplies and materials</t>
  </si>
  <si>
    <t>Purchased of drugs and medicines, medical, dental and laboratory, office and other supplies and materials</t>
  </si>
  <si>
    <t>3000-2-01-11-002-005-000</t>
  </si>
  <si>
    <t>Procurment of office, information technology and communication, medical, dental and laboratory  equipment, funiture and fixtures</t>
  </si>
  <si>
    <t>Purchased of office, information technology and communication, medical, dental and laboratory  equipment, funiture and fixtures</t>
  </si>
  <si>
    <t>3000-2-01-11-002-006-000</t>
  </si>
  <si>
    <t>Printing of sanitary permit, medical and health cards</t>
  </si>
  <si>
    <t>Printed of sanitary permit, medical and health cards</t>
  </si>
  <si>
    <t>3000-2-01-11-002-007-000</t>
  </si>
  <si>
    <t xml:space="preserve">Other General Services to include employee development training, establishment of KPIs, awards and recognition </t>
  </si>
  <si>
    <t>Contract of Service &amp; Job Order Honorarium</t>
  </si>
  <si>
    <t>C.  Operations (O)</t>
  </si>
  <si>
    <t>3000-2-01-11-003-001-000</t>
  </si>
  <si>
    <t>1. FAMILY HEALTH CLUSTER</t>
  </si>
  <si>
    <t>3000-2-01-11-003-001-001</t>
  </si>
  <si>
    <t>Safe Motherhood/ Maternal Services</t>
  </si>
  <si>
    <t>Mothers promoted awareness, counseled on opportunities and health care services</t>
  </si>
  <si>
    <t>3000-2-01-11-003-001-002</t>
  </si>
  <si>
    <t>Child Care</t>
  </si>
  <si>
    <t>Children with access to child care program</t>
  </si>
  <si>
    <t>3000-2-01-11-003-001-003</t>
  </si>
  <si>
    <t>National Immunization Program (NIP)</t>
  </si>
  <si>
    <t>Reduced incidence of vaccine-preventable diseases</t>
  </si>
  <si>
    <t>3000-2-01-11-003-001-004</t>
  </si>
  <si>
    <t>Oral Health Care Program</t>
  </si>
  <si>
    <t>Basic Oral Health Care (BHOC) and Oral Urgent Treatment (OUT)</t>
  </si>
  <si>
    <t>3000-2-01-11-003-001-005</t>
  </si>
  <si>
    <t>Adolescent Health Program'</t>
  </si>
  <si>
    <t>Adolescents with access to Health Services</t>
  </si>
  <si>
    <t>3000-2-01-11-003-001-006</t>
  </si>
  <si>
    <t>Nutrition</t>
  </si>
  <si>
    <t>Address malnutrion in children</t>
  </si>
  <si>
    <t>3000-2-01-11-003-001-007</t>
  </si>
  <si>
    <t>Family Planning</t>
  </si>
  <si>
    <t>Awareness of women in Reprodcutive age</t>
  </si>
  <si>
    <t>3000-2-01-11-003-001-008</t>
  </si>
  <si>
    <t>Deworming</t>
  </si>
  <si>
    <t>Improve deworming program to children</t>
  </si>
  <si>
    <t>3000-2-01-11-003-002-000</t>
  </si>
  <si>
    <t>2. INFECTIOUS DISEASE CLUSTER</t>
  </si>
  <si>
    <t>3000-2-01-11-003-002-001</t>
  </si>
  <si>
    <t>Tuberculosis</t>
  </si>
  <si>
    <t>TB Case Detection</t>
  </si>
  <si>
    <t>3000-2-01-11-003-002-002</t>
  </si>
  <si>
    <t>Human Immunodeficiency Virus  (HIV) Sexually Transmitted Infection (STI)</t>
  </si>
  <si>
    <t>HIV/AIDS and STI Case Findings</t>
  </si>
  <si>
    <t>3000-2-01-11-003-002-003</t>
  </si>
  <si>
    <t>Dengue</t>
  </si>
  <si>
    <t>Dengue Cases</t>
  </si>
  <si>
    <t>3000-2-01-11-003-002-004</t>
  </si>
  <si>
    <t>Rabies</t>
  </si>
  <si>
    <t>Rabies cases</t>
  </si>
  <si>
    <t>3000-2-01-11-003-002-005</t>
  </si>
  <si>
    <t>Environmental Health and Sanitation</t>
  </si>
  <si>
    <t>Sustainable Development Goal (SDG)</t>
  </si>
  <si>
    <t>3000-2-01-11-003-002-006</t>
  </si>
  <si>
    <t>COVID-19</t>
  </si>
  <si>
    <t>Prevention, vaccination, indoor air quality</t>
  </si>
  <si>
    <t>3000-2-01-11-003-003-000</t>
  </si>
  <si>
    <t>3. NON-COMMUNICABLE DISEASE CLUSTER</t>
  </si>
  <si>
    <t>3000-2-01-11-003-003-001</t>
  </si>
  <si>
    <t>Lifestyle-Related Disease Program</t>
  </si>
  <si>
    <t>Implementation of Programs, Projects and Activities on Health Programs to Increase number for Physical Fitness Exercise resulted to good Health through participating the Activity</t>
  </si>
  <si>
    <t>3000-2-01-11-003-003-002</t>
  </si>
  <si>
    <t>Promote mental health, prevent and treat substance abuse and provide access to quality health care services.</t>
  </si>
  <si>
    <t>3000-2-01-11-003-003-003</t>
  </si>
  <si>
    <t>Blood Letting Program</t>
  </si>
  <si>
    <t>Adequate supply of safe blood at the local blood bank</t>
  </si>
  <si>
    <t>3000-2-01-11-003-003-004</t>
  </si>
  <si>
    <t>Health and Welfare of Senior Citizen</t>
  </si>
  <si>
    <t>3000-2-01-11-003-003-005</t>
  </si>
  <si>
    <t>Blindness Prevention Program</t>
  </si>
  <si>
    <t>Strengthen partnership with stakeholders to eliminate avoidable blindness</t>
  </si>
  <si>
    <t>3000-2-01-11-003-004-000</t>
  </si>
  <si>
    <t>HEALTH PROMOTION</t>
  </si>
  <si>
    <t>100% Dissemination of data on specific diseases and monitoring to see if effective action has been taken</t>
  </si>
  <si>
    <t>3000-2-01-11-003-005-000</t>
  </si>
  <si>
    <t>EPIDEMIOLOGY AND SURVEILLANCE</t>
  </si>
  <si>
    <t>Health Education Campaign</t>
  </si>
  <si>
    <t>3000-2-01-11-003-006-000</t>
  </si>
  <si>
    <t>LOCAL HEALTH SYSTEMS DEVELOPMENT</t>
  </si>
  <si>
    <t>3000-2-01-11-003-006-001</t>
  </si>
  <si>
    <t>Preparation of Naga City as UHC implementation site</t>
  </si>
  <si>
    <t>Implementation of UHC in Naga City</t>
  </si>
  <si>
    <t>3000-2-01-11-003-006-002</t>
  </si>
  <si>
    <t>Preparedness of facilities as accredited Ekonsulta provider in line with UHC law</t>
  </si>
  <si>
    <t>95%l registered to Philhealth E-Konsulta Facility</t>
  </si>
  <si>
    <t>3000-2-01-11-003-006-003</t>
  </si>
  <si>
    <t>Local Investment Plan for Health (LIPH)</t>
  </si>
  <si>
    <t>Implementation of Local Investment Plan for Health</t>
  </si>
  <si>
    <t>3000-2-01-11-003-006-004</t>
  </si>
  <si>
    <t xml:space="preserve">Capacitation of Barangay Health Workers (BHW) </t>
  </si>
  <si>
    <t xml:space="preserve">BHW                                        </t>
  </si>
  <si>
    <t>3000-2-01-11-003-007-000</t>
  </si>
  <si>
    <t>IT INFRASTRUCTURE FOR UHC</t>
  </si>
  <si>
    <t>3000-2-01-11-003-007-001</t>
  </si>
  <si>
    <t>Provision for an IT staff dedicated to the UHC patient navigation system</t>
  </si>
  <si>
    <t>Hiring of qualified IT staff to establish the health system navigation of Naga City</t>
  </si>
  <si>
    <t>3000-2-01-11-003-007-002</t>
  </si>
  <si>
    <t>Training in the use of EMR ( Electronic Medical Record ) WITH document revision in line with the Data Protection Act in preparation of Naga City as UHC implementation site</t>
  </si>
  <si>
    <t>Fully trained staff on Data protection Act and Document management and control. Fully revised document within DPA rules</t>
  </si>
  <si>
    <t>3000-2-01-11-003-007-003</t>
  </si>
  <si>
    <t>Procurement of IT equipment necessary for electronic navigation of patients toward a paperless system in health care</t>
  </si>
  <si>
    <t>Availability of IT equiptment to bolster the process for paperless patient management</t>
  </si>
  <si>
    <t>3000-2-01-11-003-007-004</t>
  </si>
  <si>
    <t>Provision of ID system required to identify and navigate the health services rendered and recipient thereof</t>
  </si>
  <si>
    <t>3000-2-01-11-003-010-005</t>
  </si>
  <si>
    <t xml:space="preserve">Provision of stable internet and health network system </t>
  </si>
  <si>
    <t>All Nagueños will registered to the Naga Health System with authorized ID card</t>
  </si>
  <si>
    <t>1000-2-02-26-001-000-000</t>
  </si>
  <si>
    <t>1000-2-02-27-006-000-000</t>
  </si>
  <si>
    <t>Full implementation of the new HRIS</t>
  </si>
  <si>
    <r>
      <t>a. Systems Maintenance -</t>
    </r>
    <r>
      <rPr>
        <sz val="10"/>
        <color rgb="FFFF0000"/>
        <rFont val="Arial"/>
        <family val="2"/>
      </rPr>
      <t xml:space="preserve"> </t>
    </r>
    <r>
      <rPr>
        <sz val="10"/>
        <color rgb="FF000000"/>
        <rFont val="Arial"/>
        <family val="2"/>
      </rPr>
      <t>15 systems</t>
    </r>
  </si>
  <si>
    <r>
      <t xml:space="preserve"> - Personnel Capacity Development
       - </t>
    </r>
    <r>
      <rPr>
        <i/>
        <sz val="9"/>
        <color theme="1"/>
        <rFont val="Arial"/>
        <family val="2"/>
      </rPr>
      <t>Crisis Communication Training
       - Strategic Communications Workshop
       - Inventory and Records Management Training</t>
    </r>
  </si>
  <si>
    <r>
      <t xml:space="preserve"> - Governance-Related Events
</t>
    </r>
    <r>
      <rPr>
        <i/>
        <sz val="9"/>
        <color theme="1"/>
        <rFont val="Arial"/>
        <family val="2"/>
      </rPr>
      <t xml:space="preserve">       - Signing Ceremonies
       - Inauguration Ceremonies
       - Groundbreaking Ceremonies
       - Mayoral Awards</t>
    </r>
  </si>
  <si>
    <r>
      <t xml:space="preserve"> - Commemorative Events
</t>
    </r>
    <r>
      <rPr>
        <i/>
        <sz val="9"/>
        <color theme="1"/>
        <rFont val="Arial"/>
        <family val="2"/>
      </rPr>
      <t xml:space="preserve">      - Martyrdom of Quince Martires
      - People Power Anniversary
      - Araw ng Kagitingan
      - Birth Anniversary Jorge Barlin
      - Birth Anniversary of Jesse M. Robredo
      - Death Anniversary of Juan Q. Miranda
      - Independence Day
      - Death Anniversary of Jesse Robredo
      - Birth Anniversary of Raul S. Roco
      - Martyrdom of Dr. Jose P. Rizal</t>
    </r>
  </si>
  <si>
    <r>
      <t xml:space="preserve"> - Festivals and Special Events
   </t>
    </r>
    <r>
      <rPr>
        <i/>
        <sz val="9"/>
        <color theme="1"/>
        <rFont val="Arial"/>
        <family val="2"/>
      </rPr>
      <t xml:space="preserve">    - Pintakasi kan mga Kaakian
       - Charter Anniversary
       - Peñafrancia Festival</t>
    </r>
  </si>
  <si>
    <t>1. Scholarship Program</t>
  </si>
  <si>
    <t>2.  Solo Parent Monthly Subsidy (R.A. No. 11861)</t>
  </si>
  <si>
    <t>3. Social Pension for Senior Citizens</t>
  </si>
  <si>
    <t>CMO/ESSO</t>
  </si>
  <si>
    <t>CMO/CSWDO</t>
  </si>
  <si>
    <t>ECONOMIC DEVELOPMENT</t>
  </si>
  <si>
    <t>SOCIAL DEVELOPMENT</t>
  </si>
  <si>
    <t>Urban Development Projects</t>
  </si>
  <si>
    <t>a. Earthfilling, Asico Compound, Sta. Cruz</t>
  </si>
  <si>
    <t>b. Construction of Perimeter Fence, Women's Center, Carolina</t>
  </si>
  <si>
    <t>c. Construction of MPB Phase 1, San Francisco</t>
  </si>
  <si>
    <t>d. Construction of MPB, Concepcion Grande</t>
  </si>
  <si>
    <t>e. Construction of MPB Phase 2, Tinago</t>
  </si>
  <si>
    <t>g. Construction of MPB, Core Shelter, Urban, Pacol</t>
  </si>
  <si>
    <t>j. Construction of SK Office, 3rd Floor, BCPC Hall, Balatas (Kamundagan Festival 2nd Place)</t>
  </si>
  <si>
    <t>k. Construction of Peoples Organization Offices, Mabolo (Kamundagan Festival 3rd Place)</t>
  </si>
  <si>
    <t>l. Construction of 2nd Floor, MPB (HSDO), City Hall Cmpd., (City Civil Registry Office)</t>
  </si>
  <si>
    <t>m. Super Health Center Fencing and Road (Proposed Concrete Pavement of Super Health Center Perimeter &amp; Construction of Gate &amp; Fence of Concepcion Pequeña National High School)</t>
  </si>
  <si>
    <t>n. Installation of Water System and Storage for NCGH Hemodialysis Unit</t>
  </si>
  <si>
    <t>o. Construction of Laboratory Extraction Room, Our Lady of Lourdes Infirmary</t>
  </si>
  <si>
    <t>p. Upgrading of power supply, Our Lady of Lourdes Infirmary</t>
  </si>
  <si>
    <t>q. Construction of Storage Room, PAGCOR, Balatas Development Complex</t>
  </si>
  <si>
    <t>r. Rehabilitation of Naga City District Abattoir (NCDA)</t>
  </si>
  <si>
    <t>2. NCPM Rehabilitation/ Wastewater Treatment Facility</t>
  </si>
  <si>
    <t>3. Traffic Lights Upgrading Project</t>
  </si>
  <si>
    <t>4. CCTV Upgrading Project</t>
  </si>
  <si>
    <t>5. Naga City General Hospital Information System</t>
  </si>
  <si>
    <t>6. Streetlight Installation and Maintenance Program</t>
  </si>
  <si>
    <t>CMO/GSD</t>
  </si>
  <si>
    <t>CMO/ITO/NCGH</t>
  </si>
  <si>
    <t>MEPO/CEO</t>
  </si>
  <si>
    <t>h. Repair of Restrooms, City Hall</t>
  </si>
  <si>
    <t>MPB constructed</t>
  </si>
  <si>
    <t>NCDA rehabilitated</t>
  </si>
  <si>
    <t>Earthfilling completed</t>
  </si>
  <si>
    <t>Office constructed</t>
  </si>
  <si>
    <t>MPB repaired</t>
  </si>
  <si>
    <t>Restrooms repaired</t>
  </si>
  <si>
    <t>Teen Center repaired</t>
  </si>
  <si>
    <t>SK Office constructed</t>
  </si>
  <si>
    <t>Storage room constructed</t>
  </si>
  <si>
    <t>Power Supply upgraded</t>
  </si>
  <si>
    <t>Lab Extraction room constructed</t>
  </si>
  <si>
    <t>Water system and storage installed</t>
  </si>
  <si>
    <t>Road and Fence constructed</t>
  </si>
  <si>
    <t>1.    Relief food supplies and repacking materials</t>
  </si>
  <si>
    <t>2.    Social Safety Assistance for vulnerable sectors (solo parents and their children, PWD, and Senior Citizens)</t>
  </si>
  <si>
    <t>3.    Support to agriculture and livestock sector</t>
  </si>
  <si>
    <t>4.    Conduct of clearing operations</t>
  </si>
  <si>
    <t>5.    Repair of damaged infrastructure</t>
  </si>
  <si>
    <t>DISASTER PREVENTION AND MITIGATION</t>
  </si>
  <si>
    <r>
      <t>2.</t>
    </r>
    <r>
      <rPr>
        <sz val="7"/>
        <color theme="1"/>
        <rFont val="Times New Roman"/>
        <family val="1"/>
      </rPr>
      <t xml:space="preserve">    </t>
    </r>
    <r>
      <rPr>
        <sz val="11"/>
        <color theme="1"/>
        <rFont val="Arial"/>
        <family val="2"/>
      </rPr>
      <t>Insurance Premiums for vital government facilities</t>
    </r>
  </si>
  <si>
    <r>
      <t>4.</t>
    </r>
    <r>
      <rPr>
        <sz val="7"/>
        <color theme="1"/>
        <rFont val="Times New Roman"/>
        <family val="1"/>
      </rPr>
      <t xml:space="preserve">    </t>
    </r>
    <r>
      <rPr>
        <sz val="11"/>
        <color theme="1"/>
        <rFont val="Arial"/>
        <family val="2"/>
      </rPr>
      <t xml:space="preserve">Conduct of DRRM Research and Development Activities </t>
    </r>
  </si>
  <si>
    <r>
      <t>5.</t>
    </r>
    <r>
      <rPr>
        <sz val="7"/>
        <color theme="1"/>
        <rFont val="Times New Roman"/>
        <family val="1"/>
      </rPr>
      <t xml:space="preserve">    </t>
    </r>
    <r>
      <rPr>
        <sz val="11"/>
        <color theme="1"/>
        <rFont val="Arial"/>
        <family val="2"/>
      </rPr>
      <t>Conduct of review and updating of Barangay Contingency Plans and Barangay Disaster Risk Reduction Management Plans for multi-harzards including workshops on on updating of DRRM/all hazards contigency plans</t>
    </r>
  </si>
  <si>
    <r>
      <t>1.</t>
    </r>
    <r>
      <rPr>
        <sz val="7"/>
        <color theme="1"/>
        <rFont val="Times New Roman"/>
        <family val="1"/>
      </rPr>
      <t xml:space="preserve">    </t>
    </r>
    <r>
      <rPr>
        <sz val="11"/>
        <color theme="1"/>
        <rFont val="Arial"/>
        <family val="2"/>
      </rPr>
      <t>Activation of Emergency Operation Center for during Calamities and Planned Events</t>
    </r>
  </si>
  <si>
    <r>
      <t>2.</t>
    </r>
    <r>
      <rPr>
        <sz val="7"/>
        <color theme="1"/>
        <rFont val="Times New Roman"/>
        <family val="1"/>
      </rPr>
      <t xml:space="preserve">    </t>
    </r>
    <r>
      <rPr>
        <sz val="11"/>
        <color theme="1"/>
        <rFont val="Arial"/>
        <family val="2"/>
      </rPr>
      <t>Deployment of Search, Rescue and Retrieval Teams</t>
    </r>
  </si>
  <si>
    <r>
      <t>3.</t>
    </r>
    <r>
      <rPr>
        <sz val="7"/>
        <color theme="1"/>
        <rFont val="Times New Roman"/>
        <family val="1"/>
      </rPr>
      <t xml:space="preserve">    </t>
    </r>
    <r>
      <rPr>
        <sz val="11"/>
        <color theme="1"/>
        <rFont val="Arial"/>
        <family val="2"/>
      </rPr>
      <t>Conduct of Rapid Damage Assessment and Needs Analysis (RDANA)</t>
    </r>
  </si>
  <si>
    <r>
      <t>4.</t>
    </r>
    <r>
      <rPr>
        <sz val="7"/>
        <color theme="1"/>
        <rFont val="Times New Roman"/>
        <family val="1"/>
      </rPr>
      <t xml:space="preserve">    </t>
    </r>
    <r>
      <rPr>
        <sz val="11"/>
        <color theme="1"/>
        <rFont val="Arial"/>
        <family val="2"/>
      </rPr>
      <t>Supply and delivery of food supplies, community kitchen supplies and materials, and janitorial and sanitation materials for camp/evacuation centers</t>
    </r>
  </si>
  <si>
    <t>DISASTER RESPONSE</t>
  </si>
  <si>
    <r>
      <t>1.</t>
    </r>
    <r>
      <rPr>
        <sz val="7"/>
        <color theme="1"/>
        <rFont val="Times New Roman"/>
        <family val="1"/>
      </rPr>
      <t xml:space="preserve">    </t>
    </r>
    <r>
      <rPr>
        <sz val="11"/>
        <color theme="1"/>
        <rFont val="Arial"/>
        <family val="2"/>
      </rPr>
      <t>Restoration of Revetment at Villa Karangahan Subd., San Felipe (Open Creek)</t>
    </r>
  </si>
  <si>
    <r>
      <t>2.</t>
    </r>
    <r>
      <rPr>
        <sz val="7"/>
        <color theme="1"/>
        <rFont val="Times New Roman"/>
        <family val="1"/>
      </rPr>
      <t xml:space="preserve">    </t>
    </r>
    <r>
      <rPr>
        <sz val="11"/>
        <color theme="1"/>
        <rFont val="Arial"/>
        <family val="2"/>
      </rPr>
      <t>Replacement of damaged footbridge (Pin Café)  #2</t>
    </r>
  </si>
  <si>
    <r>
      <t>3.</t>
    </r>
    <r>
      <rPr>
        <sz val="7"/>
        <color theme="1"/>
        <rFont val="Times New Roman"/>
        <family val="1"/>
      </rPr>
      <t xml:space="preserve">    </t>
    </r>
    <r>
      <rPr>
        <sz val="11"/>
        <color theme="1"/>
        <rFont val="Arial"/>
        <family val="2"/>
      </rPr>
      <t>Replacement of damaged footbridge (Pin Café)  #3</t>
    </r>
  </si>
  <si>
    <r>
      <t>4.</t>
    </r>
    <r>
      <rPr>
        <sz val="7"/>
        <color theme="1"/>
        <rFont val="Times New Roman"/>
        <family val="1"/>
      </rPr>
      <t xml:space="preserve">    </t>
    </r>
    <r>
      <rPr>
        <sz val="11"/>
        <color theme="1"/>
        <rFont val="Arial"/>
        <family val="2"/>
      </rPr>
      <t>Construction of Slope Protection, Zone 7, Carolina</t>
    </r>
  </si>
  <si>
    <r>
      <t>5.</t>
    </r>
    <r>
      <rPr>
        <sz val="7"/>
        <color theme="1"/>
        <rFont val="Times New Roman"/>
        <family val="1"/>
      </rPr>
      <t xml:space="preserve">    </t>
    </r>
    <r>
      <rPr>
        <sz val="11"/>
        <color rgb="FFFF0000"/>
        <rFont val="Arial"/>
        <family val="2"/>
      </rPr>
      <t xml:space="preserve">Repair </t>
    </r>
    <r>
      <rPr>
        <sz val="11"/>
        <color theme="1"/>
        <rFont val="Arial"/>
        <family val="2"/>
      </rPr>
      <t>of Slope Protection, Austria Village Carolina</t>
    </r>
  </si>
  <si>
    <r>
      <t>6.</t>
    </r>
    <r>
      <rPr>
        <sz val="7"/>
        <color theme="1"/>
        <rFont val="Times New Roman"/>
        <family val="1"/>
      </rPr>
      <t xml:space="preserve">    </t>
    </r>
    <r>
      <rPr>
        <sz val="11"/>
        <color theme="1"/>
        <rFont val="Arial"/>
        <family val="2"/>
      </rPr>
      <t>Repair of irrigation canal damaged by Typhoon Kristine, Zone 1, Pacol (c/o NACINDIRA)</t>
    </r>
  </si>
  <si>
    <r>
      <t>7.</t>
    </r>
    <r>
      <rPr>
        <sz val="7"/>
        <color theme="1"/>
        <rFont val="Times New Roman"/>
        <family val="1"/>
      </rPr>
      <t xml:space="preserve">    </t>
    </r>
    <r>
      <rPr>
        <sz val="11"/>
        <color theme="1"/>
        <rFont val="Arial"/>
        <family val="2"/>
      </rPr>
      <t>Rehabilitation of Clogged Drainage and Construction of Cross Drainage, Villa Grande Homes (near Market)</t>
    </r>
  </si>
  <si>
    <r>
      <t>8.</t>
    </r>
    <r>
      <rPr>
        <sz val="7"/>
        <color theme="1"/>
        <rFont val="Times New Roman"/>
        <family val="1"/>
      </rPr>
      <t xml:space="preserve">    </t>
    </r>
    <r>
      <rPr>
        <sz val="11"/>
        <color theme="1"/>
        <rFont val="Arial"/>
        <family val="2"/>
      </rPr>
      <t>Rehabilitation of Clogged Drainage and Cross Drainage, Renacimiento St., Barangay Tabuco</t>
    </r>
  </si>
  <si>
    <r>
      <t>9.</t>
    </r>
    <r>
      <rPr>
        <sz val="7"/>
        <color theme="1"/>
        <rFont val="Times New Roman"/>
        <family val="1"/>
      </rPr>
      <t xml:space="preserve">    </t>
    </r>
    <r>
      <rPr>
        <sz val="11"/>
        <color theme="1"/>
        <rFont val="Arial"/>
        <family val="2"/>
      </rPr>
      <t>Cross Drainage and Drainage Cover, Carnation Street, Naga City Subd., Triangulo (near Del Villar apt.)</t>
    </r>
  </si>
  <si>
    <r>
      <t>10.</t>
    </r>
    <r>
      <rPr>
        <sz val="7"/>
        <color theme="1"/>
        <rFont val="Times New Roman"/>
        <family val="1"/>
      </rPr>
      <t xml:space="preserve">  </t>
    </r>
    <r>
      <rPr>
        <sz val="11"/>
        <color theme="1"/>
        <rFont val="Arial"/>
        <family val="2"/>
      </rPr>
      <t>Slope Protection, Km. 11 Zone 1, Barangay Carolina</t>
    </r>
  </si>
  <si>
    <r>
      <t>11.</t>
    </r>
    <r>
      <rPr>
        <sz val="7"/>
        <color theme="1"/>
        <rFont val="Times New Roman"/>
        <family val="1"/>
      </rPr>
      <t xml:space="preserve">  </t>
    </r>
    <r>
      <rPr>
        <sz val="11"/>
        <color theme="1"/>
        <rFont val="Arial"/>
        <family val="2"/>
      </rPr>
      <t xml:space="preserve"> Slope Protection,Pasto, Zone 5, Barangay Carolina</t>
    </r>
  </si>
  <si>
    <t>DISASTER REHABILITATION AND RECOVERY</t>
  </si>
  <si>
    <r>
      <t>1.</t>
    </r>
    <r>
      <rPr>
        <b/>
        <sz val="7"/>
        <color theme="1"/>
        <rFont val="Times New Roman"/>
        <family val="1"/>
      </rPr>
      <t xml:space="preserve">    </t>
    </r>
    <r>
      <rPr>
        <b/>
        <sz val="11"/>
        <color theme="1"/>
        <rFont val="Arial"/>
        <family val="2"/>
      </rPr>
      <t>Drainages and Flood Control Projects</t>
    </r>
  </si>
  <si>
    <t>CMO/CDRRMO/  CEO</t>
  </si>
  <si>
    <t>Rehab completed</t>
  </si>
  <si>
    <t>Responders insured</t>
  </si>
  <si>
    <t>Equipment procured</t>
  </si>
  <si>
    <t>JESUS S. DEL VILLAR</t>
  </si>
  <si>
    <t>Telephone Expenses</t>
  </si>
  <si>
    <t>Improved consumer protection service and safeguard the rights of the consumers.</t>
  </si>
  <si>
    <t>Jan. 2025</t>
  </si>
  <si>
    <t>Intelligence, Enforcement &amp; Prosecution Services</t>
  </si>
  <si>
    <t>Public Information, Campaign &amp; Education Services</t>
  </si>
  <si>
    <t>50% information dissemination to various sectors</t>
  </si>
  <si>
    <t>Early Intervention, Rehabilitation &amp; Aftercare Services</t>
  </si>
  <si>
    <t>75% implementation of intervention to Persons Who Use Drugs (PWUDs)</t>
  </si>
  <si>
    <t>1000-2-02-52-001-000-000</t>
  </si>
  <si>
    <t>3000-2-01-35-003-010-000</t>
  </si>
  <si>
    <t>3000-2-01-35(1)-001-000-000</t>
  </si>
  <si>
    <t>3000-2-01-35(2)-001-000-000</t>
  </si>
  <si>
    <t>3000-2-01-35(3)-001-000-000</t>
  </si>
  <si>
    <t>2.2. Provision of multi-vitamin to malnorished preschool childten - to prevent micronutrient deficiencies among 6-59 months</t>
  </si>
  <si>
    <t xml:space="preserve">Helps correct deficiencies of specific vitamins and minerals </t>
  </si>
  <si>
    <t>POPULATION AND DEVELOPMENT</t>
  </si>
  <si>
    <t>3000-2-02-20-002-004-002</t>
  </si>
  <si>
    <t>3000-2-02-38-003-067-000</t>
  </si>
  <si>
    <t>SEF/GF</t>
  </si>
  <si>
    <t>3000-2-02-38(1)-001-000-000</t>
  </si>
  <si>
    <t>3000-2-02-38(2)-001-000-000</t>
  </si>
  <si>
    <t>3000-2-02-37-003-000-000</t>
  </si>
  <si>
    <t>3000-2-02-37-003-001-000</t>
  </si>
  <si>
    <t>Naga City Children's Home (NCCH)</t>
  </si>
  <si>
    <t xml:space="preserve"> Naga City Bantay Familia Protection Center/Naga City Women's Home</t>
  </si>
  <si>
    <t xml:space="preserve">Pantawid Pamilyang Pilipino (4Ps) Program </t>
  </si>
  <si>
    <t>3000-2-01-16-004-001-000</t>
  </si>
  <si>
    <t>3000-2-01-16-004-002-000</t>
  </si>
  <si>
    <t>3000-2-01-16-004-003-000</t>
  </si>
  <si>
    <t>3000-2-01-16-004-004-000</t>
  </si>
  <si>
    <t>3000-2-01-16-004-005-000</t>
  </si>
  <si>
    <t>3000-2-01-16-004-006-000</t>
  </si>
  <si>
    <t>3000-2-01-16-004-007-000</t>
  </si>
  <si>
    <t>3000-2-01-16-004-008-000</t>
  </si>
  <si>
    <t>3000-2-01-16-004-009-000</t>
  </si>
  <si>
    <t>3000-2-01-16-004-010-000</t>
  </si>
  <si>
    <t>3000-2-01-16-004-011-000</t>
  </si>
  <si>
    <t>3000-2-01-16-004-012-000</t>
  </si>
  <si>
    <t>1000-2-03-01(2)-001-000-000</t>
  </si>
  <si>
    <t>1000-2-03-01(3)-001-000-000</t>
  </si>
  <si>
    <t>1000-2-03-01(4)-001-000-000</t>
  </si>
  <si>
    <t>1000-2-03-01(5)-001-000-000</t>
  </si>
  <si>
    <t>1000-2-03-01(6)-001-000-000</t>
  </si>
  <si>
    <t>1000-2-03-01(7)-001-000-000</t>
  </si>
  <si>
    <t>1000-2-03-01(8)-001-000-000</t>
  </si>
  <si>
    <t>1000-2-03-01(9)-001-000-000</t>
  </si>
  <si>
    <t>1000-2-03-01(10)-001-000-000</t>
  </si>
  <si>
    <r>
      <t>1000-2-03-</t>
    </r>
    <r>
      <rPr>
        <b/>
        <sz val="10"/>
        <color indexed="8"/>
        <rFont val="Arial"/>
        <family val="2"/>
      </rPr>
      <t>50</t>
    </r>
    <r>
      <rPr>
        <sz val="10"/>
        <color indexed="8"/>
        <rFont val="Arial"/>
        <family val="2"/>
      </rPr>
      <t>-001-000-000</t>
    </r>
  </si>
  <si>
    <r>
      <t>1000-2-03-</t>
    </r>
    <r>
      <rPr>
        <b/>
        <sz val="10"/>
        <color indexed="8"/>
        <rFont val="Arial"/>
        <family val="2"/>
      </rPr>
      <t>48</t>
    </r>
    <r>
      <rPr>
        <sz val="10"/>
        <color indexed="8"/>
        <rFont val="Arial"/>
        <family val="2"/>
      </rPr>
      <t>-001-000-000</t>
    </r>
  </si>
  <si>
    <t>3000-2-01-16-003-006-000</t>
  </si>
  <si>
    <t>Senior Citizens Social Pension</t>
  </si>
  <si>
    <t>100% Improved quality of life of indigent senior citizens</t>
  </si>
  <si>
    <t>GF/NCYDO Budget allocation</t>
  </si>
  <si>
    <t>1000-2-01-09(1)-001-000-000</t>
  </si>
  <si>
    <t>TOTAL,  NCGH</t>
  </si>
  <si>
    <t>8000-2-02-42-001-000-000</t>
  </si>
  <si>
    <t>8000-2-1-8918-002-012-000</t>
  </si>
  <si>
    <t>f. Repair of MPB, HELP Learning Center, Tinago</t>
  </si>
  <si>
    <t>i. Construction of MPB/Teen Center, Bagumbayan Sur (Kamundagan Festival 1st Place)</t>
  </si>
  <si>
    <t>DISASTER RISK REDUCTION AND MANAGEMENT SERVICES</t>
  </si>
  <si>
    <t>1000-2-02-33-001-001-000</t>
  </si>
  <si>
    <t>ADMINISTRATIVE AND TRAINING PROGRAM</t>
  </si>
  <si>
    <t xml:space="preserve">Day to day office operations administered and DRRM trainings attended </t>
  </si>
  <si>
    <t>1000-2-02-33-001-001-001</t>
  </si>
  <si>
    <t>1000-2-02-33-001-002-000</t>
  </si>
  <si>
    <t>PLANNING AND RESEARCH PROGRAM</t>
  </si>
  <si>
    <t>Plans produced and circulated, secretariat functions provided</t>
  </si>
  <si>
    <t>1000-2-02-33-001-002-001</t>
  </si>
  <si>
    <t>1000-2-02-33-001-003-000</t>
  </si>
  <si>
    <t>Operations and Warnings PPAs implemented</t>
  </si>
  <si>
    <t>1000-2-02-33-001-003-001</t>
  </si>
  <si>
    <t>1000-2-02-33-001-004-000</t>
  </si>
  <si>
    <t>EMERGENCY RESPONSE PROGRAM</t>
  </si>
  <si>
    <t>Medical emergencies responded</t>
  </si>
  <si>
    <t>1000-2-02-33-001-004-001</t>
  </si>
  <si>
    <t>GF - CHO/CEO</t>
  </si>
  <si>
    <t>Proposed Mental Health Access Site established</t>
  </si>
  <si>
    <t>3000-2-01-11-003-003-006</t>
  </si>
  <si>
    <t>Mental Health Access Site</t>
  </si>
  <si>
    <t>Gender and Development Seminar-Workshops</t>
  </si>
  <si>
    <t>Performance Management System Review and reinstallation</t>
  </si>
  <si>
    <t>Desired maturity level attained</t>
  </si>
  <si>
    <t>* At least 5 seminar-workshops conducted by HRMO within the year                                                                                                                                                                                                                                                                                      * At least 50% of the emloyees have undergone seminar-workshops/writeshops</t>
  </si>
  <si>
    <t>I.  General Administration Services</t>
  </si>
  <si>
    <t>II. Institutional Capacity Building Program</t>
  </si>
  <si>
    <t>III. Capability Building Program</t>
  </si>
  <si>
    <t>Establish and manage the communication center of the City including periodic maintenance and upgrading of  CCTV units, Radio Communication equipments, and training of assigned personnel.</t>
  </si>
  <si>
    <t xml:space="preserve">Quick response to citizens call due to efficient hotline and integrated communication system in place </t>
  </si>
  <si>
    <t xml:space="preserve">Operations </t>
  </si>
  <si>
    <t>By December 2025 the Center for Safety and Reciliency (CeSar) is expected to be fully operational</t>
  </si>
  <si>
    <t>Mapping &amp; Database Management Enhancement Training for Operators/Technician.</t>
  </si>
  <si>
    <t>Sub -Total  (CDRRMO)</t>
  </si>
  <si>
    <t>NAGA CITY INTERNAL AUDIT SERVICE OFFICE (IAS)</t>
  </si>
  <si>
    <t>TOTAL, IAS</t>
  </si>
  <si>
    <t>Travel Activities</t>
  </si>
  <si>
    <t>Procurement of Office Supplies</t>
  </si>
  <si>
    <t>Personnel Wages</t>
  </si>
  <si>
    <t>Personnel Training</t>
  </si>
  <si>
    <t>Motor Vehicle Maintenance</t>
  </si>
  <si>
    <t>Printing Expenses</t>
  </si>
  <si>
    <t>Secretariat Functions</t>
  </si>
  <si>
    <t>EOC/IMT/CDRRMC Operations Activities</t>
  </si>
  <si>
    <t>Medical Supplies and Equipment</t>
  </si>
  <si>
    <t>OPERATIONS &amp; WARNING PROGRAM</t>
  </si>
  <si>
    <t>2. Renovation and construction services</t>
  </si>
  <si>
    <t>3. Construction of warehouse facility along Almeda Highway for proper storage and inventory of Office/Janitorial supplies, hardware supplies and materials, equipments, waste materials and unserviceable equipments and vehicles.</t>
  </si>
  <si>
    <t>1. Maintenance of streetlight crews  service vehicles.</t>
  </si>
  <si>
    <t>Quality and prompt delivery of office mandates and frontline services to its clients</t>
  </si>
  <si>
    <t>1. Property, Plant and Equipment (PPE) records management</t>
  </si>
  <si>
    <t>3. Maintenance of city owned streetlight facilities</t>
  </si>
  <si>
    <t>4. Electrical services support to schools</t>
  </si>
  <si>
    <t xml:space="preserve">5. Installation of LED Lamps streetlights facilities in the upper barangays of Naga. </t>
  </si>
  <si>
    <t>6. Electrical materials assistance program</t>
  </si>
  <si>
    <t>7. Manpower services</t>
  </si>
  <si>
    <t>1000-2-02-31-002-001-002</t>
  </si>
  <si>
    <t>b.  Operation of Digital Innovation Hub</t>
  </si>
  <si>
    <t>a.  Digital Innovation Fund</t>
  </si>
  <si>
    <t>1. Start-up Development Program</t>
  </si>
  <si>
    <t>2. Solid Waste Management Board</t>
  </si>
  <si>
    <t>3. Festivals and Events</t>
  </si>
  <si>
    <t>F.  SUBSIDY TO NATIONAL GOVERNMENT AGENCIES</t>
  </si>
  <si>
    <t>1. Commission on Audit (COA)</t>
  </si>
  <si>
    <t>3. Municipal Trial Courts in Cities</t>
  </si>
  <si>
    <t>2. City Prosecution Service</t>
  </si>
  <si>
    <t>4. Regional Trial Courts</t>
  </si>
  <si>
    <t>5. Public Attorneys Office</t>
  </si>
  <si>
    <t>6. Naga City Police Office</t>
  </si>
  <si>
    <t>7. City Parole and Probation Office</t>
  </si>
  <si>
    <t>8. Bureau of Fire Protection</t>
  </si>
  <si>
    <t>9. Bureau of Jail Management and Penology</t>
  </si>
  <si>
    <t>10. Department of Educatioin</t>
  </si>
  <si>
    <t>G.  SUBSIDY TO CIVIL SOCIETY ORGANIZATIONS</t>
  </si>
  <si>
    <t>A.  AID TO BARANGAYS</t>
  </si>
  <si>
    <t>B. LOCALLY MANDATED APPROPRIATIONS</t>
  </si>
  <si>
    <t>C.  MICRO AND SMALL ENTERPRISE WORKERS ASSISTANCE PROGRAM</t>
  </si>
  <si>
    <t>D. PUBLIC SAFETY AND ORDER PROGRAMS</t>
  </si>
  <si>
    <t>E.  RESEARCH DEVELOPMENT FUND</t>
  </si>
  <si>
    <t>1000-2-02-32-004-001-001</t>
  </si>
  <si>
    <t>1000-2-02-32-004-002-000</t>
  </si>
  <si>
    <t>1000-2-02-32-004-002-001</t>
  </si>
  <si>
    <t>1000-2-02-32-004-003-001</t>
  </si>
  <si>
    <t>1000-2-02-32-004-004-001</t>
  </si>
  <si>
    <t>1000-2-02-32(1)-001-000-000</t>
  </si>
  <si>
    <t>1000-2-02-32(2)-001-000-000</t>
  </si>
  <si>
    <t>1000-2-02-32(3)-001-000-000</t>
  </si>
  <si>
    <t>1000-2-02-32(4)-001-000-000</t>
  </si>
  <si>
    <t>8000-2-02-19(1)-001-000-000</t>
  </si>
  <si>
    <t>B. OPERATIONS:</t>
  </si>
  <si>
    <t>JOBSTART Program (Ord. 2024-072)</t>
  </si>
  <si>
    <t>50 Working Youths</t>
  </si>
  <si>
    <t>8000-2-02-39-003-001-000</t>
  </si>
  <si>
    <t>8000-2-02-39-003-002-000</t>
  </si>
  <si>
    <t>8000-2-02-39-003-003-000</t>
  </si>
  <si>
    <t>8000-2-02-39-003-004-000</t>
  </si>
  <si>
    <t>8000-2-02-39-003-005-000</t>
  </si>
  <si>
    <t>8000-2-02-39-004-001-000</t>
  </si>
  <si>
    <t>8000-2-02-39-004-002-000</t>
  </si>
  <si>
    <t>8000-2-02-39-004-003-000</t>
  </si>
  <si>
    <t>8000-2-02-39-005-001-000</t>
  </si>
  <si>
    <t>8000-2-02-39-006-001-000</t>
  </si>
  <si>
    <t>8000-2-02-40-003-002-000</t>
  </si>
  <si>
    <t>8000-2-02-40-003-002-001</t>
  </si>
  <si>
    <t>8000-2-02-40-003-002-002</t>
  </si>
  <si>
    <t>8000-2-02-40-003-003-000</t>
  </si>
  <si>
    <t>8000-2-02-40-003-004-000</t>
  </si>
  <si>
    <t>8000-2-02-40-003-002-002a</t>
  </si>
  <si>
    <t>8000-2-02-40-003-002-002b</t>
  </si>
  <si>
    <t>8000-2-02-40-003-002-002c</t>
  </si>
  <si>
    <t>8000-2-02-40(1)-003-003-000</t>
  </si>
  <si>
    <t>8000-2-02-40(1)-003-004-000</t>
  </si>
  <si>
    <t>8000-2-02-40(1)-003-005-000</t>
  </si>
  <si>
    <t>8000-2-02-40(1)-003-006-000</t>
  </si>
  <si>
    <t>8000-2-02-40(1)-003-002-001</t>
  </si>
  <si>
    <t>8000-2-02-40(1)-003-002-002</t>
  </si>
  <si>
    <t>1. Investment Marketing &amp; Investment Generation - Expanded investment marketing program which includes general effort to promote Naga and specific locations within the city among prospective locators in priority industries (commercial development in priority areas, IT-BPM [including animation and game development], digital/technology startups, ecozone manufacturing, tourism)</t>
  </si>
  <si>
    <t>8000-2-02-21-001-001-000</t>
  </si>
  <si>
    <t>8000-2-02-21-001-002-000</t>
  </si>
  <si>
    <t>8000-2-02-21-002-001-000</t>
  </si>
  <si>
    <t>8000-2-02-21-002-002-000</t>
  </si>
  <si>
    <t>8000-2-02-21-002-005-000</t>
  </si>
  <si>
    <t>8000-2-02-21-002-003-000</t>
  </si>
  <si>
    <t>8000-2-02-21-002-004-000</t>
  </si>
  <si>
    <t>8000-2-02-21-003-001-000</t>
  </si>
  <si>
    <t>8000-2-02-21-003-002-000</t>
  </si>
  <si>
    <t>8000-2-02-21-003-003-000</t>
  </si>
  <si>
    <t>8000-2-02-21-003-004-000</t>
  </si>
  <si>
    <t>8000-2-02-21-003-005-000</t>
  </si>
  <si>
    <t>8000-2-02-21-003-006-000</t>
  </si>
  <si>
    <t>8000-2-02-21-003-007-000</t>
  </si>
  <si>
    <t>8000-2-02-21-003-008-000</t>
  </si>
  <si>
    <t>8000-2-02-21-003-009-000</t>
  </si>
  <si>
    <t>Student affiliation and other campus activities.</t>
  </si>
  <si>
    <t>8000-2-02-46-001-001-000</t>
  </si>
  <si>
    <t>8000-2-02-46-001-000-000</t>
  </si>
  <si>
    <t>8000-2-02-46-001-002-000</t>
  </si>
  <si>
    <t>8000-2-02-46-002-000-000</t>
  </si>
  <si>
    <t>8000-2-02-46-002-001-000</t>
  </si>
  <si>
    <t>8000-2-02-46-002-002-000</t>
  </si>
  <si>
    <t>8000-2-02-46-002-003-000</t>
  </si>
  <si>
    <t>8000-2-02-46-002-004-000</t>
  </si>
  <si>
    <t>8000-2-02-46-002-005-000</t>
  </si>
  <si>
    <t>8000-2-02-46-002-006-000</t>
  </si>
  <si>
    <t>8000-2-02-46-003-000-000</t>
  </si>
  <si>
    <t>8000-2-02-46-003-001-000</t>
  </si>
  <si>
    <t>8000-2-02-46-003-002-000</t>
  </si>
  <si>
    <t>Provision of hospital medicines/medical, dental and laboratory supplies</t>
  </si>
  <si>
    <t xml:space="preserve"> Health Information System</t>
  </si>
  <si>
    <t>Health Information System developed</t>
  </si>
  <si>
    <t>GF/CO</t>
  </si>
  <si>
    <t>8000-2-01-44-001-000-000</t>
  </si>
  <si>
    <t>8000-2-01-44-001-001-000</t>
  </si>
  <si>
    <t>8000-2-01-44-001-002-000</t>
  </si>
  <si>
    <t>8000-2-01-44-001-002-001</t>
  </si>
  <si>
    <t>8000-2-01-44-001-002-002</t>
  </si>
  <si>
    <t>8000-2-01-44-001-002-003</t>
  </si>
  <si>
    <t>8000-2-01-44-001-003-000</t>
  </si>
  <si>
    <t>8000-2-01-44-001-003-001</t>
  </si>
  <si>
    <t>8000-2-01-44-001-003-002</t>
  </si>
  <si>
    <t>8000-2-01-44-001-003-003</t>
  </si>
  <si>
    <t>8000-2-01-44-001-004-000</t>
  </si>
  <si>
    <t>8000-2-01-44-002-000-000</t>
  </si>
  <si>
    <t>8000-2-01-44-002-001-000</t>
  </si>
  <si>
    <t>8000-2-01-44-002-002-000</t>
  </si>
  <si>
    <t>8000-2-01-44-002-003-000</t>
  </si>
  <si>
    <t>8000-2-01-44-002-004-000</t>
  </si>
  <si>
    <t>8000-2-01-44-002-005-000</t>
  </si>
  <si>
    <t>8000-2-01-44-002-005-001</t>
  </si>
  <si>
    <t>8000-2-01-44-002-005-002</t>
  </si>
  <si>
    <t>8000-2-01-44-002-005-003</t>
  </si>
  <si>
    <t>8000-2-01-44-002-005-004</t>
  </si>
  <si>
    <t>8000-2-01-44-002-005-005</t>
  </si>
  <si>
    <t>8000-2-01-44-002-005-006</t>
  </si>
  <si>
    <t>8000-2-01-44-002-006-000</t>
  </si>
  <si>
    <t>8000-2-01-44-002-007-000</t>
  </si>
  <si>
    <t>8000-2-01-44-002-008-000</t>
  </si>
  <si>
    <t>8000-2-01-44-002-009-000</t>
  </si>
  <si>
    <t>8000-2-01-44-002-010-000</t>
  </si>
  <si>
    <t>8000-2-01-44-002-011-000</t>
  </si>
  <si>
    <t>8000-2-01-44-002-012-000</t>
  </si>
  <si>
    <t>8000-2-01-44-003-000-000</t>
  </si>
  <si>
    <t>8000-2-01-44-003-001-000</t>
  </si>
  <si>
    <t>8000-2-01-44-003-002-000</t>
  </si>
  <si>
    <t>8000-2-01-44-003-003-000</t>
  </si>
  <si>
    <t>8000-2-02-43-001-000-000</t>
  </si>
  <si>
    <t xml:space="preserve">Procurement of  Medical, Dental, Radiology, Laboratory Equipment, and Furniture </t>
  </si>
  <si>
    <t>Procurement of  Medical, Dental, Radiology and Laboratory  Supplies</t>
  </si>
  <si>
    <t>3000-2-01-42-003-012-000</t>
  </si>
  <si>
    <t>3000-2-01-42-003-013-000</t>
  </si>
  <si>
    <t>3000-2-01-42-003-014-000</t>
  </si>
  <si>
    <t>3000-2-01-42-003-015-000</t>
  </si>
  <si>
    <t>3000-2-01-42-003-016-000</t>
  </si>
  <si>
    <t>3000-2-01-42-003-017-000</t>
  </si>
  <si>
    <t>3000-2-01-42-003-018-000</t>
  </si>
  <si>
    <t>Philhealth Claims Services</t>
  </si>
  <si>
    <t>NAGA CITY COOPERATIVE DEVELOPMENT OFFICE (NCCDO)</t>
  </si>
  <si>
    <t>1000-2-01-01(6)-001-000-000</t>
  </si>
  <si>
    <t>Sub -Total  (NCCDO)</t>
  </si>
  <si>
    <t>Enhancement of whole year round Business One Stop Shop (BOSS).</t>
  </si>
  <si>
    <t>Assists in the conduct of 2025 Local and National Elections on May 2025 and October 2025 Barangay &amp; SK Elections.</t>
  </si>
  <si>
    <t>1000-2-01-05-002-005-000</t>
  </si>
  <si>
    <t>1000-2-01-05-002-006-000</t>
  </si>
  <si>
    <t>Percentage of repair and renovation of the old City Treasurer's Office</t>
  </si>
  <si>
    <t>Continuous conduct of tax campaign, sending of demand letters, publication and notice of delinquencies to delinquent taxpayers</t>
  </si>
  <si>
    <t>Oct. 2025</t>
  </si>
  <si>
    <t>1000-2-01-06-001-001-000</t>
  </si>
  <si>
    <t>Renovation of pro-active work station</t>
  </si>
  <si>
    <t>General Revision OF Assessments and Property Classification</t>
  </si>
  <si>
    <t>1000-2-01-06-003-002-000</t>
  </si>
  <si>
    <t>1000-2-01-06-003-002-001</t>
  </si>
  <si>
    <t>1000-2-01-06-003-002-002</t>
  </si>
  <si>
    <t>1000-2-01-06-003-001-002</t>
  </si>
  <si>
    <t>1000-2-01-06-003-001-003</t>
  </si>
  <si>
    <t>1000-2-01-06-003-001-004</t>
  </si>
  <si>
    <t>1000-2-02-32-004-001-000</t>
  </si>
  <si>
    <t>1000-2-02-32-004-003-000</t>
  </si>
  <si>
    <t>1000-2-02-32-004-004-000</t>
  </si>
  <si>
    <t>1000-2-02-32(5)-001-000-000</t>
  </si>
  <si>
    <t>1000-2-02-32(6)-001-000-000</t>
  </si>
  <si>
    <t xml:space="preserve">Naga City History Book </t>
  </si>
  <si>
    <t>1000-2-02-18-009-002-000</t>
  </si>
  <si>
    <t>3000-2-01-11(2)-001-000-000</t>
  </si>
  <si>
    <t>3000-2-01-11(3)-001-000-000</t>
  </si>
  <si>
    <t>3000-2-01-11(4)-001-000-000</t>
  </si>
  <si>
    <t>3000-2-01-11(5)-001-000-000</t>
  </si>
  <si>
    <t>GF/SPA/NGA</t>
  </si>
  <si>
    <t>Road Concreting, Palmera Subd. (Resettlement Area), Sitio Salunguigui, Cararayan</t>
  </si>
  <si>
    <t>GF/LDF/TF</t>
  </si>
  <si>
    <t>8000-2-01-10-003-000-001</t>
  </si>
  <si>
    <t>8000-2-01-10-003-000-002</t>
  </si>
  <si>
    <t>8000-2-01-10-002-002-000</t>
  </si>
  <si>
    <t>1. Purchase of new machinery equipment and updating office equipment.</t>
  </si>
  <si>
    <t>Repair and maintenance of equipment  and other service vehicle.</t>
  </si>
  <si>
    <t>1000-2-01-7994-001-000-000</t>
  </si>
  <si>
    <t>1000-2-01-7994 (1)-002-000-000</t>
  </si>
  <si>
    <t>8000-2-02-40(2)-001-000-000</t>
  </si>
  <si>
    <t>8000-2-02-40(3)-001-000-000</t>
  </si>
  <si>
    <t>8000-2-02-41-002-009-000</t>
  </si>
  <si>
    <t>1000-2-02-18-009-003-000</t>
  </si>
  <si>
    <t>8000-2-02-39-007-001-000</t>
  </si>
  <si>
    <t>8000-2-02-39(6)-004-004-000</t>
  </si>
  <si>
    <t>8000-2-02-39-003-003-001</t>
  </si>
  <si>
    <t>8000-2-02-39-003-004-001</t>
  </si>
  <si>
    <t>1000-2-02-32(7)-001-000-000</t>
  </si>
  <si>
    <t>1000-2-02-32(8)-001-000-000</t>
  </si>
  <si>
    <t>CMO/PSO/NCPO</t>
  </si>
  <si>
    <t>CMO/PSO/BJMP</t>
  </si>
  <si>
    <t>CMO/PSO/CPPO</t>
  </si>
  <si>
    <t>CMO/PSO/BFP</t>
  </si>
  <si>
    <t>CMO/ESSO/DepEd</t>
  </si>
  <si>
    <t>1000-2-01-09-003-008-000</t>
  </si>
  <si>
    <t>Bicol Business Week conducted</t>
  </si>
  <si>
    <t>CMO/ITPO</t>
  </si>
  <si>
    <t>3000-2-01-16-004-013-000</t>
  </si>
  <si>
    <t>8000-2-02-40(4)-001-000-000</t>
  </si>
  <si>
    <t xml:space="preserve">School for Special Children (HELP) PPAs implemented </t>
  </si>
  <si>
    <t>People Participation in Local Governance-People Empowerment Fund</t>
  </si>
  <si>
    <t>Logistical support to the COA</t>
  </si>
  <si>
    <t>Logistical support to the City Prosecution Office</t>
  </si>
  <si>
    <t>Logistical support to the MTCC</t>
  </si>
  <si>
    <t>Logistical support to the RTC</t>
  </si>
  <si>
    <t>Logistical support to the PAO</t>
  </si>
  <si>
    <t>Logistical support to the NCPO</t>
  </si>
  <si>
    <t>PPAs for Naga City parolees implemented</t>
  </si>
  <si>
    <t>Logistical support to the BFP</t>
  </si>
  <si>
    <t>Logistical support to the BJMP</t>
  </si>
  <si>
    <t>Logistical support to the DepEd</t>
  </si>
  <si>
    <t>8000-2-01-9911/9913-002-024-000</t>
  </si>
  <si>
    <t>8000-2-01-8919-002-001-000</t>
  </si>
  <si>
    <t>8000-2-01-8918-002-002-000</t>
  </si>
  <si>
    <t>8000-2-01-8918-002-003-000</t>
  </si>
  <si>
    <t>8000-2-01-8918-002-004-000</t>
  </si>
  <si>
    <t>8000-2-01-8918-002-005-000</t>
  </si>
  <si>
    <t>8000-2-01-8918-002-006-000</t>
  </si>
  <si>
    <t>8000-2-01-8918-002-007-000</t>
  </si>
  <si>
    <t>8000-2-01-8919-002-008-000</t>
  </si>
  <si>
    <t>8000-2-01-8918-002-009-000</t>
  </si>
  <si>
    <t>8000-2-01-8918-002-010-000</t>
  </si>
  <si>
    <t>8000-2-01-8918-002-011-000</t>
  </si>
  <si>
    <t>8000-2-01-8918-002-013-000</t>
  </si>
  <si>
    <t>8000-2-01-8918-002-014-000</t>
  </si>
  <si>
    <t>8000-2-01-8918-002-015-000</t>
  </si>
  <si>
    <t>8000-2-01-8918-002-016-000</t>
  </si>
  <si>
    <t>8000-2-01-8918-002-017-000</t>
  </si>
  <si>
    <t>8000-2-01-8918-002-018-000</t>
  </si>
  <si>
    <t>8000-2-01-8918-002-019-000</t>
  </si>
  <si>
    <t>8000-2-01-8919-002-020-000</t>
  </si>
  <si>
    <t>8000-2-01-8919-002-021-000</t>
  </si>
  <si>
    <t>8000-2-01-8918-002-022-000</t>
  </si>
  <si>
    <t>8000-2-01-8919-002-023-000</t>
  </si>
  <si>
    <t>3000-2-01-3999(1)-001-001-000</t>
  </si>
  <si>
    <t>3000-2-01-7999(1)-001-001-000</t>
  </si>
  <si>
    <t>3000-2-01-7999(2)-001-002-000</t>
  </si>
  <si>
    <t>Scholarship benefits for at least 1000 students are paid in full and on time</t>
  </si>
  <si>
    <t>Rights and welfare of Solo Parents and their children are upheld, promoted and protected</t>
  </si>
  <si>
    <t>Rights and welfare of Senior Citizens are upheld, promoted and protected</t>
  </si>
  <si>
    <t>NCPM rehabilitated</t>
  </si>
  <si>
    <t>Traffic lights upgraded</t>
  </si>
  <si>
    <t>CCTV units upgraded</t>
  </si>
  <si>
    <t>NCGH Info System operational</t>
  </si>
  <si>
    <t>Streetlights installed/maintained</t>
  </si>
  <si>
    <t>Repair and Improvement of Drainage and Concrete Pathwalk, Tabuco</t>
  </si>
  <si>
    <t>1. HELP Learning Center Foundation, Inc.</t>
  </si>
  <si>
    <t>2. Metro Naga Chamber of Commerce and Industry - Bicol Business Week</t>
  </si>
  <si>
    <t>1000-2-01-9941-001-000-001</t>
  </si>
  <si>
    <t>1000-2-01-9943-001-001-001</t>
  </si>
  <si>
    <t>1000-2-01-9943-001-001-002</t>
  </si>
  <si>
    <t>1000-2-01-9943-001-001-003</t>
  </si>
  <si>
    <t>1000-2-01-9943-001-001-004</t>
  </si>
  <si>
    <t>1000-2-01-9943-001-001-005</t>
  </si>
  <si>
    <t>1000-2-01-9943-001-001-006</t>
  </si>
  <si>
    <t>1000-2-01-9943-001-001-007</t>
  </si>
  <si>
    <t>1000-2-01-9943-001-001-008</t>
  </si>
  <si>
    <t>1000-2-01-9943-001-001-009</t>
  </si>
  <si>
    <t>1000-2-01-9943-001-001-010</t>
  </si>
  <si>
    <t>1000-2-01-9943-001-001-011</t>
  </si>
  <si>
    <t>1000-2-01-9943-001-001-012</t>
  </si>
  <si>
    <t>1000-2-01-9943-001-001-013</t>
  </si>
  <si>
    <t>1000-2-01-9943-001-001-014</t>
  </si>
  <si>
    <t>1000-2-01-9943-001-001-015</t>
  </si>
  <si>
    <t>1000-2-01-9943-001-001-016</t>
  </si>
  <si>
    <t>1000-2-01-9943-001-001-017</t>
  </si>
  <si>
    <r>
      <t>1.</t>
    </r>
    <r>
      <rPr>
        <sz val="11"/>
        <color theme="1"/>
        <rFont val="Times New Roman"/>
        <family val="1"/>
      </rPr>
      <t xml:space="preserve">      </t>
    </r>
    <r>
      <rPr>
        <sz val="11"/>
        <color theme="1"/>
        <rFont val="Arial"/>
        <family val="2"/>
      </rPr>
      <t>Construction of Drainage and Cross Drainage, 6th St to Soriano Avenue, Concepcion Grande</t>
    </r>
  </si>
  <si>
    <r>
      <t>2.</t>
    </r>
    <r>
      <rPr>
        <sz val="11"/>
        <color theme="1"/>
        <rFont val="Times New Roman"/>
        <family val="1"/>
      </rPr>
      <t xml:space="preserve">      </t>
    </r>
    <r>
      <rPr>
        <sz val="11"/>
        <color theme="1"/>
        <rFont val="Arial"/>
        <family val="2"/>
      </rPr>
      <t>Improvement of Drainage with Pathwalk, Zone 7, Abella (c/o Sevilla)</t>
    </r>
  </si>
  <si>
    <r>
      <t>3.</t>
    </r>
    <r>
      <rPr>
        <sz val="11"/>
        <color theme="1"/>
        <rFont val="Times New Roman"/>
        <family val="1"/>
      </rPr>
      <t xml:space="preserve">      </t>
    </r>
    <r>
      <rPr>
        <sz val="11"/>
        <color theme="1"/>
        <rFont val="Arial"/>
        <family val="2"/>
      </rPr>
      <t>Floodgate, Open Canal, and Pathwalk, near Inarihan River, Carolina (c/o Salvacion Velarde)</t>
    </r>
  </si>
  <si>
    <r>
      <t>4.</t>
    </r>
    <r>
      <rPr>
        <sz val="11"/>
        <color theme="1"/>
        <rFont val="Times New Roman"/>
        <family val="1"/>
      </rPr>
      <t xml:space="preserve">      </t>
    </r>
    <r>
      <rPr>
        <sz val="11"/>
        <color theme="1"/>
        <rFont val="Arial"/>
        <family val="2"/>
      </rPr>
      <t>Construction of Open Drainage at Zone 2, Block 6, Naga City Employees Housing II, Del Rosario</t>
    </r>
  </si>
  <si>
    <r>
      <t>5.</t>
    </r>
    <r>
      <rPr>
        <sz val="11"/>
        <color theme="1"/>
        <rFont val="Times New Roman"/>
        <family val="1"/>
      </rPr>
      <t xml:space="preserve">      </t>
    </r>
    <r>
      <rPr>
        <sz val="11"/>
        <color theme="1"/>
        <rFont val="Arial"/>
        <family val="2"/>
      </rPr>
      <t>Construction of RC Box Culvert at Zone 6, St. Isidore,  Urban Poor Site, San Isidro</t>
    </r>
  </si>
  <si>
    <r>
      <t>6.</t>
    </r>
    <r>
      <rPr>
        <sz val="11"/>
        <color theme="1"/>
        <rFont val="Times New Roman"/>
        <family val="1"/>
      </rPr>
      <t xml:space="preserve">      </t>
    </r>
    <r>
      <rPr>
        <sz val="11"/>
        <color theme="1"/>
        <rFont val="Arial"/>
        <family val="2"/>
      </rPr>
      <t>Construction of Drainage, Sitio Paraiso and Dimasalang St., Sta.Cruz</t>
    </r>
  </si>
  <si>
    <r>
      <t>7.</t>
    </r>
    <r>
      <rPr>
        <sz val="11"/>
        <color theme="1"/>
        <rFont val="Times New Roman"/>
        <family val="1"/>
      </rPr>
      <t xml:space="preserve">     </t>
    </r>
    <r>
      <rPr>
        <sz val="11"/>
        <color theme="1"/>
        <rFont val="Arial"/>
        <family val="2"/>
      </rPr>
      <t>Construction of RC Pipe Drainage at Gen. Santos St., Gimenez Park Subd., Concepcion Pequena</t>
    </r>
  </si>
  <si>
    <r>
      <t>8.</t>
    </r>
    <r>
      <rPr>
        <sz val="11"/>
        <color theme="1"/>
        <rFont val="Times New Roman"/>
        <family val="1"/>
      </rPr>
      <t xml:space="preserve">      </t>
    </r>
    <r>
      <rPr>
        <sz val="11"/>
        <color theme="1"/>
        <rFont val="Arial"/>
        <family val="2"/>
      </rPr>
      <t>Construction of RC Pipe Drainage at San Leandro St., Gimenez Park Subd., Concepcion Pequena</t>
    </r>
  </si>
  <si>
    <r>
      <t>9.</t>
    </r>
    <r>
      <rPr>
        <sz val="11"/>
        <color theme="1"/>
        <rFont val="Times New Roman"/>
        <family val="1"/>
      </rPr>
      <t xml:space="preserve">      </t>
    </r>
    <r>
      <rPr>
        <sz val="11"/>
        <color theme="1"/>
        <rFont val="Arial"/>
        <family val="2"/>
      </rPr>
      <t>Construction of Drainage and Concrete Topping, F. Belmonte cor. 3rd Street, Concepcion Pequena</t>
    </r>
  </si>
  <si>
    <r>
      <t>10.</t>
    </r>
    <r>
      <rPr>
        <sz val="11"/>
        <color theme="1"/>
        <rFont val="Times New Roman"/>
        <family val="1"/>
      </rPr>
      <t xml:space="preserve">      </t>
    </r>
    <r>
      <rPr>
        <sz val="11"/>
        <color theme="1"/>
        <rFont val="Arial"/>
        <family val="2"/>
      </rPr>
      <t>Construction of RCBC, Road Concreting, and Grouted Rip-rap at Zone 1, San Antonio St., Concepcion Pequena (c/o Joseph Salamia)</t>
    </r>
  </si>
  <si>
    <r>
      <t>11.</t>
    </r>
    <r>
      <rPr>
        <sz val="11"/>
        <color theme="1"/>
        <rFont val="Times New Roman"/>
        <family val="1"/>
      </rPr>
      <t xml:space="preserve">      </t>
    </r>
    <r>
      <rPr>
        <sz val="11"/>
        <color theme="1"/>
        <rFont val="Arial"/>
        <family val="2"/>
      </rPr>
      <t>Construction of Storm Drainage (Phase 3), Vilmar Homes to St. Vincent Urban Poor, Calauag</t>
    </r>
  </si>
  <si>
    <r>
      <t>12.</t>
    </r>
    <r>
      <rPr>
        <sz val="11"/>
        <color theme="1"/>
        <rFont val="Times New Roman"/>
        <family val="1"/>
      </rPr>
      <t xml:space="preserve">      </t>
    </r>
    <r>
      <rPr>
        <sz val="11"/>
        <color theme="1"/>
        <rFont val="Arial"/>
        <family val="2"/>
      </rPr>
      <t>Construction of RC Pipe Drainage at Urban Queborac, Golden Roseville,  Sta. Cruz Side, Sta. Cruz</t>
    </r>
  </si>
  <si>
    <r>
      <t>13.</t>
    </r>
    <r>
      <rPr>
        <sz val="11"/>
        <color theme="1"/>
        <rFont val="Times New Roman"/>
        <family val="1"/>
      </rPr>
      <t xml:space="preserve">      </t>
    </r>
    <r>
      <rPr>
        <sz val="11"/>
        <color theme="1"/>
        <rFont val="Arial"/>
        <family val="2"/>
      </rPr>
      <t>Construction of RC Pipe Drainage, Urban Poor Site, Bagumbayan Sur Side, Bagumbayan Sur</t>
    </r>
  </si>
  <si>
    <r>
      <t>7.</t>
    </r>
    <r>
      <rPr>
        <sz val="11"/>
        <color theme="1"/>
        <rFont val="Times New Roman"/>
        <family val="1"/>
      </rPr>
      <t xml:space="preserve">      </t>
    </r>
    <r>
      <rPr>
        <sz val="11"/>
        <color theme="1"/>
        <rFont val="Arial"/>
        <family val="2"/>
      </rPr>
      <t>Construction of RC Pipe Drainage, Zone 6B, Urban Poor, Igualdad</t>
    </r>
  </si>
  <si>
    <r>
      <t>8.</t>
    </r>
    <r>
      <rPr>
        <sz val="11"/>
        <color theme="1"/>
        <rFont val="Times New Roman"/>
        <family val="1"/>
      </rPr>
      <t xml:space="preserve">      </t>
    </r>
    <r>
      <rPr>
        <sz val="11"/>
        <color theme="1"/>
        <rFont val="Arial"/>
        <family val="2"/>
      </rPr>
      <t>Construction of Drainage and Cross Drainage, St. Claire Subd., Concepcion Pequeña (c/o Amparo Vergara)</t>
    </r>
  </si>
  <si>
    <r>
      <t>9.</t>
    </r>
    <r>
      <rPr>
        <sz val="11"/>
        <color theme="1"/>
        <rFont val="Times New Roman"/>
        <family val="1"/>
      </rPr>
      <t xml:space="preserve">      </t>
    </r>
    <r>
      <rPr>
        <sz val="11"/>
        <color theme="1"/>
        <rFont val="Arial"/>
        <family val="2"/>
      </rPr>
      <t>Construction of RC Pipe Drainage at Urban Queborac, Golden Roseville,  at the back of CHO2,  Sta. Cruz</t>
    </r>
  </si>
  <si>
    <r>
      <t>10.</t>
    </r>
    <r>
      <rPr>
        <sz val="11"/>
        <color theme="1"/>
        <rFont val="Times New Roman"/>
        <family val="1"/>
      </rPr>
      <t xml:space="preserve">    </t>
    </r>
    <r>
      <rPr>
        <sz val="11"/>
        <color theme="1"/>
        <rFont val="Arial"/>
        <family val="2"/>
      </rPr>
      <t>Rehabilitation of Storm Drainage at Zone 6 (Looban to National Highway, Caltex), Triangulo</t>
    </r>
  </si>
  <si>
    <t>1000-2-01-9944-001-005-001</t>
  </si>
  <si>
    <t>1000-2-01-9944-001-005-002</t>
  </si>
  <si>
    <t>1000-2-01-9942-001-004-002</t>
  </si>
  <si>
    <t>1000-2-01-9942-001-004-003</t>
  </si>
  <si>
    <t>1000-2-01-9943-002-005-002</t>
  </si>
  <si>
    <t>1000-2-01-9943-002-005-003</t>
  </si>
  <si>
    <t>1000-2-01-9942-002-002-001</t>
  </si>
  <si>
    <t>1000-2-01-9942-002-002-002</t>
  </si>
  <si>
    <t>1000-2-01-9942-002-003-001</t>
  </si>
  <si>
    <t>1000-2-01-9942-002-002-003</t>
  </si>
  <si>
    <t>1000-2-01-9942-002-003-002</t>
  </si>
  <si>
    <t>1000-2-01-9942-002-003-003</t>
  </si>
  <si>
    <t>1000-2-01-9942-002-004-001</t>
  </si>
  <si>
    <r>
      <t>1.</t>
    </r>
    <r>
      <rPr>
        <sz val="11"/>
        <color theme="1"/>
        <rFont val="Times New Roman"/>
        <family val="1"/>
      </rPr>
      <t xml:space="preserve">    </t>
    </r>
    <r>
      <rPr>
        <sz val="11"/>
        <color theme="1"/>
        <rFont val="Arial"/>
        <family val="2"/>
      </rPr>
      <t xml:space="preserve">Supply and Delivery of One (1)  New Backhoe Loader </t>
    </r>
  </si>
  <si>
    <r>
      <t>2.</t>
    </r>
    <r>
      <rPr>
        <sz val="11"/>
        <color theme="1"/>
        <rFont val="Times New Roman"/>
        <family val="1"/>
      </rPr>
      <t xml:space="preserve">    </t>
    </r>
    <r>
      <rPr>
        <sz val="11"/>
        <color theme="1"/>
        <rFont val="Arial"/>
        <family val="2"/>
      </rPr>
      <t>Supply and Delivery of Two New (2) Skid Steer Loader</t>
    </r>
  </si>
  <si>
    <r>
      <t>3.</t>
    </r>
    <r>
      <rPr>
        <sz val="11"/>
        <color theme="1"/>
        <rFont val="Times New Roman"/>
        <family val="1"/>
      </rPr>
      <t xml:space="preserve">    </t>
    </r>
    <r>
      <rPr>
        <sz val="11"/>
        <color theme="1"/>
        <rFont val="Arial"/>
        <family val="2"/>
      </rPr>
      <t>Conduct of Drills and Simulation Exercises</t>
    </r>
  </si>
  <si>
    <r>
      <t>4.</t>
    </r>
    <r>
      <rPr>
        <sz val="11"/>
        <color theme="1"/>
        <rFont val="Times New Roman"/>
        <family val="1"/>
      </rPr>
      <t xml:space="preserve">    </t>
    </r>
    <r>
      <rPr>
        <sz val="11"/>
        <color theme="1"/>
        <rFont val="Arial"/>
        <family val="2"/>
      </rPr>
      <t>Conduct of Trainings of Basic Life Support, First Aid, Search and Rescue and Search and Retrieval</t>
    </r>
  </si>
  <si>
    <r>
      <t>5.</t>
    </r>
    <r>
      <rPr>
        <sz val="11"/>
        <color theme="1"/>
        <rFont val="Times New Roman"/>
        <family val="1"/>
      </rPr>
      <t xml:space="preserve">    </t>
    </r>
    <r>
      <rPr>
        <sz val="11"/>
        <color theme="1"/>
        <rFont val="Arial"/>
        <family val="2"/>
      </rPr>
      <t>Implementation of DRRM for Health</t>
    </r>
  </si>
  <si>
    <r>
      <t>6.</t>
    </r>
    <r>
      <rPr>
        <sz val="11"/>
        <color theme="1"/>
        <rFont val="Times New Roman"/>
        <family val="1"/>
      </rPr>
      <t xml:space="preserve">    </t>
    </r>
    <r>
      <rPr>
        <sz val="11"/>
        <color theme="1"/>
        <rFont val="Arial"/>
        <family val="2"/>
      </rPr>
      <t>Conduct of Training on Incident Command System</t>
    </r>
  </si>
  <si>
    <r>
      <t>7.</t>
    </r>
    <r>
      <rPr>
        <sz val="11"/>
        <color theme="1"/>
        <rFont val="Times New Roman"/>
        <family val="1"/>
      </rPr>
      <t xml:space="preserve">    </t>
    </r>
    <r>
      <rPr>
        <sz val="11"/>
        <color theme="1"/>
        <rFont val="Arial"/>
        <family val="2"/>
      </rPr>
      <t>Supply and Delivery of AED Trainer Kit</t>
    </r>
  </si>
  <si>
    <r>
      <t>8.</t>
    </r>
    <r>
      <rPr>
        <sz val="11"/>
        <color theme="1"/>
        <rFont val="Times New Roman"/>
        <family val="1"/>
      </rPr>
      <t xml:space="preserve">    </t>
    </r>
    <r>
      <rPr>
        <sz val="11"/>
        <color theme="1"/>
        <rFont val="Arial"/>
        <family val="2"/>
      </rPr>
      <t>Repair and maintenance of Emergency and Rescue Vehicles</t>
    </r>
  </si>
  <si>
    <r>
      <t>9.</t>
    </r>
    <r>
      <rPr>
        <sz val="11"/>
        <color theme="1"/>
        <rFont val="Times New Roman"/>
        <family val="1"/>
      </rPr>
      <t xml:space="preserve">    </t>
    </r>
    <r>
      <rPr>
        <sz val="11"/>
        <color theme="1"/>
        <rFont val="Arial"/>
        <family val="2"/>
      </rPr>
      <t>Supply and Delivery of Stockpile Food Supplies</t>
    </r>
  </si>
  <si>
    <r>
      <rPr>
        <b/>
        <sz val="7"/>
        <color theme="1"/>
        <rFont val="Times New Roman"/>
        <family val="1"/>
      </rPr>
      <t xml:space="preserve"> </t>
    </r>
    <r>
      <rPr>
        <b/>
        <sz val="11"/>
        <color theme="1"/>
        <rFont val="Arial"/>
        <family val="2"/>
      </rPr>
      <t>DISASTER PREPAREDNESS</t>
    </r>
  </si>
  <si>
    <t>1000-2-01-9942-003-001-001</t>
  </si>
  <si>
    <t>1000-2-01-9942-003-001-003</t>
  </si>
  <si>
    <t>1000-2-01-9942-003-001-004</t>
  </si>
  <si>
    <t>1000-2-01-9942-003-002-001</t>
  </si>
  <si>
    <t>1000-2-01-9943-004-001-001</t>
  </si>
  <si>
    <t>1000-2-01-9943-004-002-001</t>
  </si>
  <si>
    <t>1000-2-01-9943-004-002-002</t>
  </si>
  <si>
    <t>1000-2-01-9943-004-003-001</t>
  </si>
  <si>
    <t>1000-2-01-9943-004-003-002</t>
  </si>
  <si>
    <t>1000-2-01-9943-004-001-002</t>
  </si>
  <si>
    <t>1000-2-01-9943-004-001-003</t>
  </si>
  <si>
    <t>1000-2-01-9943-004-001-004</t>
  </si>
  <si>
    <t>1000-2-01-9943-004-001-005</t>
  </si>
  <si>
    <t>1000-2-01-9943-004-003-003</t>
  </si>
  <si>
    <t>1000-2-01-9943-004-003-004</t>
  </si>
  <si>
    <r>
      <t>1.</t>
    </r>
    <r>
      <rPr>
        <sz val="7"/>
        <color theme="1"/>
        <rFont val="Times New Roman"/>
        <family val="1"/>
      </rPr>
      <t xml:space="preserve">    </t>
    </r>
    <r>
      <rPr>
        <sz val="11"/>
        <color theme="1"/>
        <rFont val="Arial"/>
        <family val="2"/>
      </rPr>
      <t>Insurance for responders and rescuers (Red Cross)</t>
    </r>
  </si>
  <si>
    <t>EOC operational</t>
  </si>
  <si>
    <t>Search, Rescue and Retrieval Teams deployed</t>
  </si>
  <si>
    <t>RDANA conducted</t>
  </si>
  <si>
    <t>Procurement of supplies completed</t>
  </si>
  <si>
    <t>Drills and simulation exercises conducted</t>
  </si>
  <si>
    <t>No. of trainings conducted</t>
  </si>
  <si>
    <t>DRRM for Health implemented</t>
  </si>
  <si>
    <t>Procurement of AED trainer kit completed</t>
  </si>
  <si>
    <t>Repair and maintenance works completed</t>
  </si>
  <si>
    <t>Procurement of food supplies completed</t>
  </si>
  <si>
    <t>Q. Establishment and capacity building of ASHDESK in 27 baranagays of Naga</t>
  </si>
  <si>
    <t>P. Observance of World AIDS Day</t>
  </si>
  <si>
    <t>Provide adequate road access &amp; convenient travel of stakeholders</t>
  </si>
  <si>
    <t>Repair of School Pavilion, Cararayan National High School</t>
  </si>
  <si>
    <t>School Stage, Phase 2, Tabuco Central School</t>
  </si>
  <si>
    <t>Phase 2 of the  3-storey 12-classroom Sta. Cruz National HS, Bgy. Sta. Cruz (Completion)</t>
  </si>
  <si>
    <t>2-Storey 6-Classroom School Bldg. Mabulo Integrated High School, Naga City</t>
  </si>
  <si>
    <t>2-Storey 6-Classroom School Bldg. Mabolo E/S</t>
  </si>
  <si>
    <t>Fabrication and Installation of Railings, Green Valley Subd., Pacol</t>
  </si>
  <si>
    <t>Extension of One Unit Classroom and Renovation of One Classroom</t>
  </si>
  <si>
    <t>8000-2-02-41(2)-003-001-000</t>
  </si>
  <si>
    <t>8000-2-02-41(2)-003-002-000</t>
  </si>
  <si>
    <t>8000-2-02-41(2)-003-001-001</t>
  </si>
  <si>
    <t>8000-2-02-41(2)-003-001-002</t>
  </si>
  <si>
    <t>8000-2-02-41(2)-003-001-003</t>
  </si>
  <si>
    <t>Slope Protection, Sitio Caromatig, Zone 4, Barangay Carolina</t>
  </si>
  <si>
    <t>Slope Protection and Road Reblocking, Sitio Carugcog, Zone 5, Carolina</t>
  </si>
  <si>
    <t>Road Reblocking, Drainage and Slope Protection, San Isidro-Cararayan Boundary, Cararayan</t>
  </si>
  <si>
    <t>Drainage and Cross Drainage, Maleniza Compound and Matiway Road, San Felipe</t>
  </si>
  <si>
    <t>Proposed Road Reblocking, Almeda Highway along St. Jude Subd., Concepcion Grande</t>
  </si>
  <si>
    <t>Proposed Concrete Topping, Near Mabagos residence, Salunguigui, Cararayan</t>
  </si>
  <si>
    <t>Proposed Road Reblocking, Bicol Central Station</t>
  </si>
  <si>
    <t>Repair of Educare Center, Beside Basketball Court, San Francisco</t>
  </si>
  <si>
    <t>Repair of Flood Control Fence, Villa Karangahan, Calauag</t>
  </si>
  <si>
    <t>Proposed Repair/Renovation of Jesse M. Robredo Museum</t>
  </si>
  <si>
    <t>Repair and Improvement of Multi-Purpose Building, Villa Robredo, Sabang</t>
  </si>
  <si>
    <t>Proposed Continuation of Drainage, Sapphire Drive, San Felipe (c/o P/B Al Rodriguez)</t>
  </si>
  <si>
    <t>Proposed Repair of Roof Leakage, City Health Office</t>
  </si>
  <si>
    <t>Proposed RC Pipe Drainage, beside Livelihood Training Center, Balatas</t>
  </si>
  <si>
    <t>Proposed Mental Health Access Site, 2/F City Health Office, City Hall Cmpd.</t>
  </si>
  <si>
    <t>GF/LDRRMF/SPA</t>
  </si>
  <si>
    <t>Drainage, Zone 5 (Acasia side) Abella St. Bgy. Abella</t>
  </si>
  <si>
    <t>8000-2-01-10-003-055-000</t>
  </si>
  <si>
    <t>8000-2-01-10-003-056-000</t>
  </si>
  <si>
    <t>Road Concreting, Alleys 7, 8, 9 &amp; 10, Uswag Balatas, Balatas</t>
  </si>
  <si>
    <t xml:space="preserve"> Procurement of Service Vehicle</t>
  </si>
  <si>
    <t>Preventive maintenance of PPE    (Elevator &amp; Generator)</t>
  </si>
  <si>
    <t>Preventive maintenance of Airconditioning units</t>
  </si>
  <si>
    <t>Preventive maintenance of electrical power supply and lighting fixtures</t>
  </si>
  <si>
    <t>Maintenance services delivered on time</t>
  </si>
  <si>
    <t>TOTAL, ENVIRONMENTAL AND INFRASTRUCTURE SERVICES</t>
  </si>
  <si>
    <t>TOTAL,  ENGINEERING/INFRASTRUCTURE SERVICES</t>
  </si>
  <si>
    <t>TOTAL,  ECONOMIC SERVICES SECTOR</t>
  </si>
  <si>
    <t>City Agriculture Office (CAgO)</t>
  </si>
  <si>
    <t>City Veterinary Office (CVO)</t>
  </si>
  <si>
    <t>Metro Naga Public Employment Servce Office (Metro PESO)</t>
  </si>
  <si>
    <t>Investment and Trade Promotion Office (ITPO)</t>
  </si>
  <si>
    <t>Market Enterprise and Promotions Office (MEPO)</t>
  </si>
  <si>
    <t>Naga City District Abattoir (NCDA)</t>
  </si>
  <si>
    <t>Bicol Central Station (BCS)</t>
  </si>
  <si>
    <t>City College of Naga (CCN)</t>
  </si>
  <si>
    <t>Drainage and Road Reblocking, Zone 3, Abella</t>
  </si>
  <si>
    <t>Drainage and Cross Drainage, Abella Street to Sto. Niño, Bgy. Abella</t>
  </si>
  <si>
    <r>
      <t xml:space="preserve">2. </t>
    </r>
    <r>
      <rPr>
        <b/>
        <sz val="10"/>
        <color theme="1"/>
        <rFont val="Arial"/>
        <family val="2"/>
      </rPr>
      <t xml:space="preserve">Market Research and Projects Support Services </t>
    </r>
    <r>
      <rPr>
        <sz val="10"/>
        <color theme="1"/>
        <rFont val="Arial"/>
        <family val="2"/>
      </rPr>
      <t xml:space="preserve">– Gathering and interpretation of market data, forecasting, crafting of policy recommendation, preparation of project proposals and reports </t>
    </r>
  </si>
  <si>
    <r>
      <t xml:space="preserve">5. Agro-Forestry Project - </t>
    </r>
    <r>
      <rPr>
        <sz val="10"/>
        <color theme="1"/>
        <rFont val="Arial"/>
        <family val="2"/>
      </rPr>
      <t>Promotion of cacao, coconut, pili and other tree crops with commercial use.</t>
    </r>
  </si>
  <si>
    <r>
      <t>2.3</t>
    </r>
    <r>
      <rPr>
        <b/>
        <sz val="10"/>
        <color rgb="FF000000"/>
        <rFont val="Arial"/>
        <family val="2"/>
      </rPr>
      <t xml:space="preserve"> </t>
    </r>
    <r>
      <rPr>
        <sz val="10"/>
        <color rgb="FF000000"/>
        <rFont val="Arial"/>
        <family val="2"/>
      </rPr>
      <t>Carabao Upgrading</t>
    </r>
  </si>
  <si>
    <t>Road Concreting Phase 2 of the P16M Road Lot 27, Grandview to Vistansa,  Bgy. Pacol</t>
  </si>
  <si>
    <t>Drainage and Cross Drainage, Camia Street to Calle Trece, Bagumbayan Norte</t>
  </si>
  <si>
    <t>RC Pipe Drainage, Bacolod Street, Gimenez Subdivision</t>
  </si>
  <si>
    <t>Draianage and Cross Drainage, Maneliza Compound and Matiway Road, San Felipe</t>
  </si>
  <si>
    <r>
      <t xml:space="preserve">Engineering Services - </t>
    </r>
    <r>
      <rPr>
        <sz val="12"/>
        <color indexed="8"/>
        <rFont val="Arial"/>
        <family val="2"/>
      </rPr>
      <t>Repair and maintenance of roads, drainages, buildings and other structures, heavy equipment and service vehicles</t>
    </r>
  </si>
  <si>
    <t>8000-2-01-10-003-057-000</t>
  </si>
  <si>
    <t>8000-2-01-10-003-058-000</t>
  </si>
  <si>
    <t>2-Storey 4-Classroom School Bldg. at Grandview E/S</t>
  </si>
  <si>
    <t>2-Storey 4-Classroom School Bldg. Yabu E/S</t>
  </si>
  <si>
    <t>8000-2-01-10-003-059-000</t>
  </si>
  <si>
    <t>8000-2-01-10-003-060-000</t>
  </si>
  <si>
    <t>8000-2-01-10-003-061-000</t>
  </si>
  <si>
    <r>
      <rPr>
        <sz val="9"/>
        <rFont val="&quot;Arial Narrow&quot;, Arial"/>
      </rPr>
      <t xml:space="preserve">1. Resource Recovery/Recycling Program:                                                   -Conversion of Residual Plastic Waste to Liquid Petroleum                                                                                                               -Production of Coco Charcoal Briquettes and Geo Textiles from Coconut Husk                                                                                            -Production of Eco Bags, Pencil Cases, Pot Holders, Door Mats from recycled tarpaulin and used clothings                                          </t>
    </r>
  </si>
  <si>
    <t>Phase 2 of the 2-Storey 4-Classroom School Bldg. Mac Mariano ES (2nd Floor)</t>
  </si>
  <si>
    <t>Grouted Riprap, Zone 6, Km. 5, Pacol</t>
  </si>
  <si>
    <t>8000-2-01-10-003-062-000</t>
  </si>
  <si>
    <t>City Health Office (CHO)</t>
  </si>
  <si>
    <t>City Population and Nutrition Office (CPNO)</t>
  </si>
  <si>
    <t>Housing and Settlements Development Office (HSDO)</t>
  </si>
  <si>
    <t>City Social Welfare and Development Office (CSWDO)</t>
  </si>
  <si>
    <t>Persons with Disability Affairs Office (PDAO)</t>
  </si>
  <si>
    <t>Lingkod Barangay Office (LBO)</t>
  </si>
  <si>
    <t>Bicol Science and Technology Centrum (BSTC)</t>
  </si>
  <si>
    <t>Education, Scholarships and Sports Office (ESSO)</t>
  </si>
  <si>
    <t>Naga City General Hospital (NCGH)</t>
  </si>
  <si>
    <t>Our Lady of Lourdes Infirmary (OLLI)</t>
  </si>
  <si>
    <r>
      <t xml:space="preserve"> I. </t>
    </r>
    <r>
      <rPr>
        <b/>
        <sz val="9"/>
        <color rgb="FF000000"/>
        <rFont val="&quot;Arial Narrow&quot;"/>
      </rPr>
      <t xml:space="preserve">Responsible Parenthood and Family Planning (RPFP)                   </t>
    </r>
    <r>
      <rPr>
        <sz val="9"/>
        <color rgb="FF000000"/>
        <rFont val="&quot;Arial Narrow&quot;"/>
      </rPr>
      <t xml:space="preserve">                                                           -primarily aims to help couples realize their desired timing, spacing, and number of children to achieve better quality of life                                                                              a. Family Planning Service Delivery                                      1. Procurement of FP commodities                                                   2. RPRH Missions/Outreach)                                                                 </t>
    </r>
  </si>
  <si>
    <r>
      <t xml:space="preserve">b. </t>
    </r>
    <r>
      <rPr>
        <b/>
        <sz val="9"/>
        <color rgb="FF000000"/>
        <rFont val="&quot;Arial Narrow&quot;"/>
      </rPr>
      <t xml:space="preserve">Social Behavior Change and Communication (SBCC)               </t>
    </r>
    <r>
      <rPr>
        <sz val="9"/>
        <color rgb="FF000000"/>
        <rFont val="&quot;Arial Narrow&quot;"/>
      </rPr>
      <t xml:space="preserve">                                                           1. Family Health Class                                                       2. "Chat Group"                                                                     3. One-on-0ne counseling                                                    4. KATROPA (Kalalakihang Tapat sa Responsibilidad at Obligasyon sa Pamilya)                                         5. "USAPAN" Series                                                          6. Pre-Marriage Orientation and Counseling (PMOC)                                                                             7. Family Planning Hotline  </t>
    </r>
  </si>
  <si>
    <r>
      <t xml:space="preserve">c. </t>
    </r>
    <r>
      <rPr>
        <b/>
        <sz val="9"/>
        <color rgb="FF000000"/>
        <rFont val="&quot;Arial Narrow&quot;"/>
      </rPr>
      <t xml:space="preserve">Strengthening the Naga City Natural Family Planning Council (NCNFFC)   </t>
    </r>
    <r>
      <rPr>
        <sz val="9"/>
        <color rgb="FF000000"/>
        <rFont val="&quot;Arial Narrow&quot;"/>
      </rPr>
      <t xml:space="preserve">                                                  1. Council Meetings                                                              2. NFP Brochure/ Infographics                                         3. "Usapang Natural" with partner schools                                            4. Advocacy activities</t>
    </r>
  </si>
  <si>
    <r>
      <rPr>
        <sz val="9"/>
        <color rgb="FF000000"/>
        <rFont val="&quot;Arial Narrow&quot;, Arial"/>
      </rPr>
      <t xml:space="preserve">II. Adolescent Health and Development (AHD)                                                                              -Necessary Adolescent Sexual and Reproductive Health (ASRH) services and information which are crucial to the development of the total well-being of adolescents are made available                                        - The overall goal is to contribute to prevent early and repeated pregnancy                                                                           a. "Hearts and Minds" Seminars                                           b. "Usapang AYSRH"                                                                                                                    </t>
    </r>
  </si>
  <si>
    <r>
      <t xml:space="preserve">d. </t>
    </r>
    <r>
      <rPr>
        <b/>
        <sz val="9"/>
        <color rgb="FF000000"/>
        <rFont val="&quot;Arial Narrow&quot;"/>
      </rPr>
      <t>Other Population and Development Activities</t>
    </r>
    <r>
      <rPr>
        <sz val="9"/>
        <color rgb="FF000000"/>
        <rFont val="&quot;Arial Narrow&quot;"/>
      </rPr>
      <t xml:space="preserve">                                                                     1. Celebration of Population and Development Week (Nov. 23-29)                                                            2. Capacity Development of Barangay Service Point Officers (BSPOs)                                                                       3. Strengthening the Family Welfare Club in the 27 barangays</t>
    </r>
  </si>
  <si>
    <t>3000-2-01-35-003-011-000</t>
  </si>
  <si>
    <t>City Mayor's Office (CMO)</t>
  </si>
  <si>
    <t>Naga City Internal Audit Service Office</t>
  </si>
  <si>
    <t>Sangguniang Panlungsod</t>
  </si>
  <si>
    <t>Office of the City Administrator (OCA)</t>
  </si>
  <si>
    <t>City Legal Office</t>
  </si>
  <si>
    <t>City Planning and Development Office (CPDO)</t>
  </si>
  <si>
    <t>City Civil Registry Office (CCRO)</t>
  </si>
  <si>
    <t>City Budget Office (CBO)</t>
  </si>
  <si>
    <t>City Treasurer's Office (CTO)</t>
  </si>
  <si>
    <t>City Accounting Office (CAccO)</t>
  </si>
  <si>
    <t>City Assessor's Office (CAssO)</t>
  </si>
  <si>
    <t>General Services Department (GSD)</t>
  </si>
  <si>
    <t>City Human Resource Management Office (CHRMO)</t>
  </si>
  <si>
    <t>Information Technology Office (ITO)</t>
  </si>
  <si>
    <t>Public Safety Office (PSO)</t>
  </si>
  <si>
    <t>Raul S. Roco Library (RSRL)</t>
  </si>
  <si>
    <t>Special Purpose Appropriation</t>
  </si>
  <si>
    <t>Local Development Fund</t>
  </si>
  <si>
    <t>Local Disaster Risk Reduction Management Fund (</t>
  </si>
  <si>
    <t>Project Monitoring Services</t>
  </si>
  <si>
    <t>Zoning administration Services</t>
  </si>
  <si>
    <r>
      <t>I</t>
    </r>
    <r>
      <rPr>
        <sz val="10"/>
        <color rgb="FF000000"/>
        <rFont val="Arial"/>
        <family val="2"/>
      </rPr>
      <t>nstallation of public faucets in 27 barangays, day care centers, government schools and other government owned facilities</t>
    </r>
  </si>
  <si>
    <t>Sub Total, Community Development Projects</t>
  </si>
  <si>
    <t>Replacement of Damages Structures from Road Widening - Fence, Yakult, Inc. Compound, Balatas, Naga City</t>
  </si>
  <si>
    <t>8000-2-01-10-003-063-000</t>
  </si>
  <si>
    <t>8000-2-01-10-003-064-000</t>
  </si>
  <si>
    <t>Replacement of Waterline Extension, Liberty Village Resettlement, Sitio San Rafael, Cararayan</t>
  </si>
  <si>
    <t>A634.03</t>
  </si>
  <si>
    <t>A634.04</t>
  </si>
  <si>
    <t>A214-01</t>
  </si>
  <si>
    <t>To help address mental health issues</t>
  </si>
  <si>
    <t>CHO building maintained</t>
  </si>
  <si>
    <t>Waterline extension replaced</t>
  </si>
  <si>
    <t>Affected structures restored</t>
  </si>
  <si>
    <t>Affected structures replaced</t>
  </si>
  <si>
    <t>Railings installed</t>
  </si>
  <si>
    <t>Drainage and pathwalk repaired</t>
  </si>
  <si>
    <t>One unit classroom extended; one unit renovated</t>
  </si>
  <si>
    <t>Acting Asst. City Budget Officer</t>
  </si>
  <si>
    <t>City Planning &amp; Development Coordinator II</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</si>
</sst>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3" formatCode="_-* #,##0.00_-;\-* #,##0.00_-;_-* &quot;-&quot;??_-;_-@_-"/>
    <numFmt numFmtId="164" formatCode="_(* #,##0.00_);_(* \(#,##0.00\);_(* &quot;-&quot;??_);_(@_)"/>
    <numFmt numFmtId="165" formatCode="[$-409]d/mmm/yy;@"/>
    <numFmt numFmtId="166" formatCode="#,##0.000"/>
    <numFmt numFmtId="167" formatCode="_(* #,##0.000_);_(* \(#,##0.000\);_(* &quot;-&quot;??_);_(@_)"/>
    <numFmt numFmtId="168" formatCode="0.000"/>
    <numFmt numFmtId="169" formatCode="mmmm\ yyyy"/>
    <numFmt numFmtId="170" formatCode="mmm\.\ yyyy"/>
    <numFmt numFmtId="171" formatCode="_(* #,##0.0_);_(* \(#,##0.0\);_(* &quot;-&quot;??_);_(@_)"/>
    <numFmt numFmtId="172" formatCode="_-* #,##0.000_-;\-* #,##0.000_-;_-* &quot;-&quot;??_-;_-@_-"/>
    <numFmt numFmtId="173" formatCode="[$-409]mmm\-yy"/>
    <numFmt numFmtId="174" formatCode="_-* #,##0.000_-;\-* #,##0.000_-;_-* &quot;-&quot;??_-;_-@"/>
    <numFmt numFmtId="175" formatCode="_(* #,##0.000_);_(* \(#,##0.000\);_(* &quot;-&quot;???_);_(@_)"/>
    <numFmt numFmtId="176" formatCode="mmm\ yyyy"/>
    <numFmt numFmtId="177" formatCode="_(* #,##0.00_);_(* \(#,##0.00\);_(* &quot;-&quot;_);_(@_)"/>
    <numFmt numFmtId="178" formatCode="mmm\-yyyy"/>
    <numFmt numFmtId="179" formatCode="[$-3409]mmmm\ dd\,\ yyyy"/>
    <numFmt numFmtId="180" formatCode="_-* #,##0.00_-;\-* #,##0.00_-;_-* &quot;-&quot;??.00_-;_-@"/>
    <numFmt numFmtId="181" formatCode="_-* #,##0.000_-;\-* #,##0.000_-;_-* &quot;-&quot;??.0_-;_-@"/>
    <numFmt numFmtId="182" formatCode="mm/dd/yy"/>
    <numFmt numFmtId="183" formatCode="[$-409]mmmm\-yy"/>
    <numFmt numFmtId="184" formatCode="_(* #,##0.000_);_(* \(#,##0.000\);_(* &quot;-&quot;??.000_);_(@_)"/>
    <numFmt numFmtId="185" formatCode="_-* #,##0.000_-;\-* #,##0.000_-;_-* &quot;-&quot;??.00_-;_-@"/>
    <numFmt numFmtId="186" formatCode="_-* #,##0.000_-;\-* #,##0.000_-;_-* &quot;-&quot;??.000_-;_-@"/>
  </numFmts>
  <fonts count="119">
    <font>
      <sz val="11"/>
      <color theme="1"/>
      <name val="Calibri"/>
      <family val="2"/>
      <scheme val="minor"/>
    </font>
    <font>
      <sz val="11"/>
      <name val="Calibri"/>
      <family val="2"/>
    </font>
    <font>
      <b/>
      <sz val="16"/>
      <color indexed="8"/>
      <name val="Arial"/>
      <family val="2"/>
    </font>
    <font>
      <sz val="8"/>
      <color indexed="8"/>
      <name val="Arial"/>
      <family val="2"/>
    </font>
    <font>
      <b/>
      <sz val="8"/>
      <color indexed="8"/>
      <name val="Arial"/>
      <family val="2"/>
    </font>
    <font>
      <b/>
      <sz val="10"/>
      <color indexed="8"/>
      <name val="Arial"/>
      <family val="2"/>
    </font>
    <font>
      <b/>
      <sz val="9"/>
      <color indexed="8"/>
      <name val="Arial"/>
      <family val="2"/>
    </font>
    <font>
      <sz val="8"/>
      <name val="Arial Narrow"/>
      <family val="2"/>
    </font>
    <font>
      <sz val="8"/>
      <name val="Arial"/>
      <family val="2"/>
    </font>
    <font>
      <b/>
      <sz val="9"/>
      <name val="Arial"/>
      <family val="2"/>
    </font>
    <font>
      <b/>
      <sz val="10"/>
      <name val="Arial"/>
      <family val="2"/>
    </font>
    <font>
      <sz val="9"/>
      <color indexed="8"/>
      <name val="Arial"/>
      <family val="2"/>
    </font>
    <font>
      <sz val="9"/>
      <name val="Arial"/>
      <family val="2"/>
    </font>
    <font>
      <b/>
      <sz val="11"/>
      <color indexed="8"/>
      <name val="Arial"/>
      <family val="2"/>
    </font>
    <font>
      <b/>
      <sz val="8"/>
      <name val="Arial"/>
      <family val="2"/>
    </font>
    <font>
      <b/>
      <sz val="11"/>
      <name val="Arial"/>
      <family val="2"/>
    </font>
    <font>
      <sz val="10"/>
      <color indexed="8"/>
      <name val="Arial"/>
      <family val="2"/>
    </font>
    <font>
      <sz val="11"/>
      <name val="Arial"/>
      <family val="2"/>
    </font>
    <font>
      <b/>
      <sz val="14"/>
      <name val="Arial"/>
      <family val="2"/>
    </font>
    <font>
      <sz val="11"/>
      <color indexed="8"/>
      <name val="Arial"/>
      <family val="2"/>
    </font>
    <font>
      <b/>
      <sz val="12"/>
      <name val="Arial"/>
      <family val="2"/>
    </font>
    <font>
      <b/>
      <sz val="14"/>
      <color indexed="8"/>
      <name val="Arial"/>
      <family val="2"/>
    </font>
    <font>
      <b/>
      <sz val="16"/>
      <name val="Arial"/>
      <family val="2"/>
    </font>
    <font>
      <sz val="12"/>
      <name val="Arial"/>
      <family val="2"/>
    </font>
    <font>
      <sz val="10"/>
      <name val="Arial"/>
      <family val="2"/>
    </font>
    <font>
      <sz val="11"/>
      <color indexed="8"/>
      <name val="Calibri"/>
      <family val="2"/>
    </font>
    <font>
      <b/>
      <sz val="12"/>
      <color indexed="8"/>
      <name val="Arial"/>
      <family val="2"/>
    </font>
    <font>
      <sz val="9"/>
      <name val="Arial Narrow"/>
      <family val="2"/>
    </font>
    <font>
      <b/>
      <sz val="18"/>
      <color indexed="8"/>
      <name val="Arial"/>
      <family val="2"/>
    </font>
    <font>
      <sz val="10"/>
      <name val="Arial Narrow"/>
      <family val="2"/>
    </font>
    <font>
      <b/>
      <i/>
      <sz val="10"/>
      <name val="Arial"/>
      <family val="2"/>
    </font>
    <font>
      <i/>
      <sz val="10"/>
      <name val="Arial"/>
      <family val="2"/>
    </font>
    <font>
      <sz val="14"/>
      <name val="Arial"/>
      <family val="2"/>
    </font>
    <font>
      <sz val="12"/>
      <color indexed="8"/>
      <name val="Arial"/>
      <family val="2"/>
    </font>
    <font>
      <sz val="10"/>
      <color indexed="8"/>
      <name val="Calibri"/>
      <family val="2"/>
    </font>
    <font>
      <sz val="8"/>
      <color indexed="8"/>
      <name val="Arial"/>
      <family val="2"/>
    </font>
    <font>
      <sz val="14"/>
      <color indexed="8"/>
      <name val="Arial"/>
      <family val="2"/>
    </font>
    <font>
      <b/>
      <sz val="12"/>
      <color indexed="8"/>
      <name val="Arial Narrow"/>
      <family val="2"/>
    </font>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sz val="12"/>
      <color theme="1"/>
      <name val="Arial"/>
      <family val="2"/>
    </font>
    <font>
      <b/>
      <sz val="18"/>
      <color theme="1"/>
      <name val="Arial"/>
      <family val="2"/>
    </font>
    <font>
      <b/>
      <sz val="10"/>
      <color theme="1"/>
      <name val="Arial"/>
      <family val="2"/>
    </font>
    <font>
      <sz val="9"/>
      <color theme="1"/>
      <name val="Arial"/>
      <family val="2"/>
    </font>
    <font>
      <b/>
      <sz val="8"/>
      <color indexed="10"/>
      <name val="Arial"/>
      <family val="2"/>
    </font>
    <font>
      <b/>
      <i/>
      <sz val="11"/>
      <name val="Arial"/>
      <family val="2"/>
    </font>
    <font>
      <sz val="8"/>
      <color theme="1"/>
      <name val="Arial"/>
      <family val="2"/>
    </font>
    <font>
      <b/>
      <sz val="11"/>
      <color rgb="FFFF0000"/>
      <name val="Arial"/>
      <family val="2"/>
    </font>
    <font>
      <sz val="9"/>
      <color rgb="FF000000"/>
      <name val="Arial Narrow"/>
      <family val="2"/>
    </font>
    <font>
      <b/>
      <sz val="10"/>
      <color rgb="FF000000"/>
      <name val="Arial Narrow"/>
      <family val="2"/>
    </font>
    <font>
      <sz val="9"/>
      <color theme="1"/>
      <name val="Arial Narrow"/>
      <family val="2"/>
    </font>
    <font>
      <sz val="10"/>
      <color theme="1"/>
      <name val="Arial Narrow"/>
      <family val="2"/>
    </font>
    <font>
      <b/>
      <sz val="12"/>
      <color theme="1"/>
      <name val="Arial Narrow"/>
      <family val="2"/>
    </font>
    <font>
      <sz val="11"/>
      <color theme="1"/>
      <name val="Arial Narrow"/>
      <family val="2"/>
    </font>
    <font>
      <b/>
      <sz val="11"/>
      <color theme="1"/>
      <name val="Arial Narrow"/>
      <family val="2"/>
    </font>
    <font>
      <b/>
      <sz val="9"/>
      <color theme="1"/>
      <name val="Arial Narrow"/>
      <family val="2"/>
    </font>
    <font>
      <sz val="9"/>
      <color rgb="FF000000"/>
      <name val="Arial"/>
      <family val="2"/>
    </font>
    <font>
      <sz val="11"/>
      <color rgb="FF000000"/>
      <name val="Arial Narrow"/>
      <family val="2"/>
    </font>
    <font>
      <b/>
      <sz val="12"/>
      <color rgb="FF000000"/>
      <name val="Arial Narrow"/>
      <family val="2"/>
    </font>
    <font>
      <sz val="9"/>
      <color rgb="FF000000"/>
      <name val="&quot;Arial Narrow&quot;"/>
    </font>
    <font>
      <b/>
      <sz val="9"/>
      <color rgb="FF000000"/>
      <name val="&quot;Arial Narrow&quot;"/>
    </font>
    <font>
      <sz val="11"/>
      <color rgb="FF000000"/>
      <name val="Calibri"/>
      <family val="2"/>
    </font>
    <font>
      <b/>
      <sz val="9"/>
      <color rgb="FF000000"/>
      <name val="&quot;Arial Narrow&quot;, Arial"/>
    </font>
    <font>
      <b/>
      <sz val="12"/>
      <color rgb="FF000000"/>
      <name val="&quot;Arial Narrow&quot;"/>
    </font>
    <font>
      <sz val="11"/>
      <color rgb="FF000000"/>
      <name val="Calibri"/>
      <family val="2"/>
    </font>
    <font>
      <sz val="9"/>
      <color rgb="FF000000"/>
      <name val="&quot;Arial Narrow&quot;, Arial"/>
    </font>
    <font>
      <b/>
      <sz val="14"/>
      <color rgb="FF000000"/>
      <name val="&quot;Arial Narrow&quot;"/>
    </font>
    <font>
      <sz val="8"/>
      <color theme="1"/>
      <name val="Arial Narrow"/>
      <family val="2"/>
    </font>
    <font>
      <b/>
      <sz val="8"/>
      <color theme="1"/>
      <name val="Arial Narrow"/>
      <family val="2"/>
    </font>
    <font>
      <i/>
      <sz val="8"/>
      <color theme="1"/>
      <name val="Arial Narrow"/>
      <family val="2"/>
    </font>
    <font>
      <b/>
      <sz val="8"/>
      <color rgb="FF0000FF"/>
      <name val="Arial Narrow"/>
      <family val="2"/>
    </font>
    <font>
      <sz val="7"/>
      <color theme="1"/>
      <name val="Arial Narrow"/>
      <family val="2"/>
    </font>
    <font>
      <b/>
      <sz val="7"/>
      <color theme="1"/>
      <name val="Arial Narrow"/>
      <family val="2"/>
    </font>
    <font>
      <i/>
      <sz val="7"/>
      <color theme="1"/>
      <name val="Arial Narrow"/>
      <family val="2"/>
    </font>
    <font>
      <sz val="9"/>
      <color theme="1"/>
      <name val="&quot;Arial Narrow&quot;"/>
    </font>
    <font>
      <b/>
      <sz val="9"/>
      <color theme="1"/>
      <name val="&quot;Arial Narrow&quot;"/>
    </font>
    <font>
      <sz val="11"/>
      <color theme="1"/>
      <name val="Calibri"/>
      <family val="2"/>
    </font>
    <font>
      <sz val="9"/>
      <color theme="1"/>
      <name val="&quot;Arial Narrow&quot;, Arial"/>
    </font>
    <font>
      <b/>
      <sz val="9"/>
      <color theme="1"/>
      <name val="&quot;Arial Narrow&quot;, Arial"/>
    </font>
    <font>
      <sz val="10"/>
      <color rgb="FF000000"/>
      <name val="Arial"/>
      <family val="2"/>
    </font>
    <font>
      <b/>
      <sz val="9"/>
      <color theme="1"/>
      <name val="Arial"/>
      <family val="2"/>
    </font>
    <font>
      <b/>
      <sz val="9"/>
      <color rgb="FF000000"/>
      <name val="Arial"/>
      <family val="2"/>
    </font>
    <font>
      <b/>
      <sz val="10"/>
      <color rgb="FF000000"/>
      <name val="Arial"/>
      <family val="2"/>
    </font>
    <font>
      <b/>
      <sz val="11"/>
      <color rgb="FF000000"/>
      <name val="Arial"/>
      <family val="2"/>
    </font>
    <font>
      <sz val="11"/>
      <color rgb="FF000000"/>
      <name val="Arial"/>
      <family val="2"/>
    </font>
    <font>
      <sz val="8"/>
      <color rgb="FF000000"/>
      <name val="Arial"/>
      <family val="2"/>
    </font>
    <font>
      <sz val="10"/>
      <color rgb="FFFF0000"/>
      <name val="Arial"/>
      <family val="2"/>
    </font>
    <font>
      <i/>
      <sz val="9"/>
      <color theme="1"/>
      <name val="Arial"/>
      <family val="2"/>
    </font>
    <font>
      <b/>
      <sz val="12"/>
      <color rgb="FF000000"/>
      <name val="Arial"/>
      <family val="2"/>
    </font>
    <font>
      <sz val="11"/>
      <color rgb="FFFF0000"/>
      <name val="Arial"/>
      <family val="2"/>
    </font>
    <font>
      <sz val="7"/>
      <color theme="1"/>
      <name val="Times New Roman"/>
      <family val="1"/>
    </font>
    <font>
      <b/>
      <sz val="7"/>
      <color theme="1"/>
      <name val="Times New Roman"/>
      <family val="1"/>
    </font>
    <font>
      <sz val="11"/>
      <name val="Calibri"/>
      <family val="2"/>
      <scheme val="minor"/>
    </font>
    <font>
      <sz val="9"/>
      <name val="&quot;Arial Narrow&quot;"/>
    </font>
    <font>
      <b/>
      <sz val="12"/>
      <name val="Arial Narrow"/>
      <family val="2"/>
    </font>
    <font>
      <sz val="12"/>
      <color theme="1"/>
      <name val="Arial Narrow"/>
      <family val="2"/>
    </font>
    <font>
      <sz val="12"/>
      <name val="Arial Narrow"/>
      <family val="2"/>
    </font>
    <font>
      <sz val="12"/>
      <color indexed="8"/>
      <name val="Arial Narrow"/>
      <family val="2"/>
    </font>
    <font>
      <i/>
      <sz val="10"/>
      <color theme="1"/>
      <name val="Arial"/>
      <family val="2"/>
    </font>
    <font>
      <b/>
      <sz val="9"/>
      <name val="Arial Narrow"/>
      <family val="2"/>
    </font>
    <font>
      <sz val="10"/>
      <color rgb="FF000000"/>
      <name val="&quot;Arial Narrow&quot;"/>
    </font>
    <font>
      <b/>
      <sz val="12"/>
      <color rgb="FFFF0000"/>
      <name val="Arial"/>
      <family val="2"/>
    </font>
    <font>
      <sz val="11"/>
      <color theme="1"/>
      <name val="Times New Roman"/>
      <family val="1"/>
    </font>
    <font>
      <sz val="12"/>
      <color rgb="FFFF0000"/>
      <name val="Arial"/>
      <family val="2"/>
    </font>
    <font>
      <sz val="16"/>
      <color theme="1"/>
      <name val="Arial"/>
      <family val="2"/>
    </font>
    <font>
      <sz val="20"/>
      <color theme="1"/>
      <name val="Arial"/>
      <family val="2"/>
    </font>
    <font>
      <b/>
      <sz val="14"/>
      <color rgb="FF000000"/>
      <name val="Arial"/>
      <family val="2"/>
    </font>
    <font>
      <b/>
      <sz val="14"/>
      <color theme="1"/>
      <name val="&quot;Arial Narrow&quot;"/>
    </font>
    <font>
      <b/>
      <sz val="16"/>
      <color theme="1"/>
      <name val="Arial"/>
      <family val="2"/>
    </font>
    <font>
      <b/>
      <sz val="10"/>
      <color theme="1"/>
      <name val="Arial Narrow"/>
      <family val="2"/>
    </font>
    <font>
      <b/>
      <sz val="16"/>
      <color rgb="FFFF0000"/>
      <name val="Arial"/>
      <family val="2"/>
    </font>
    <font>
      <b/>
      <sz val="16"/>
      <color rgb="FFFF0000"/>
      <name val="Calibri"/>
      <family val="2"/>
      <scheme val="minor"/>
    </font>
    <font>
      <sz val="9"/>
      <name val="&quot;Arial Narrow&quot;, Arial"/>
    </font>
    <font>
      <b/>
      <sz val="9"/>
      <name val="&quot;Arial Narrow&quot;"/>
    </font>
  </fonts>
  <fills count="36">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9"/>
        <bgColor indexed="9"/>
      </patternFill>
    </fill>
    <fill>
      <patternFill patternType="solid">
        <fgColor indexed="22"/>
        <bgColor indexed="9"/>
      </patternFill>
    </fill>
    <fill>
      <patternFill patternType="solid">
        <fgColor indexed="22"/>
        <bgColor indexed="22"/>
      </patternFill>
    </fill>
    <fill>
      <patternFill patternType="solid">
        <fgColor indexed="55"/>
        <bgColor indexed="42"/>
      </patternFill>
    </fill>
    <fill>
      <patternFill patternType="solid">
        <fgColor indexed="55"/>
        <bgColor indexed="22"/>
      </patternFill>
    </fill>
    <fill>
      <patternFill patternType="solid">
        <fgColor rgb="FF92D05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0.249977111117893"/>
        <bgColor indexed="22"/>
      </patternFill>
    </fill>
    <fill>
      <patternFill patternType="solid">
        <fgColor theme="7" tint="0.79998168889431442"/>
        <bgColor indexed="42"/>
      </patternFill>
    </fill>
    <fill>
      <patternFill patternType="solid">
        <fgColor theme="7" tint="0.79998168889431442"/>
        <bgColor indexed="51"/>
      </patternFill>
    </fill>
    <fill>
      <patternFill patternType="solid">
        <fgColor rgb="FFEFEFEF"/>
        <bgColor rgb="FFEFEFEF"/>
      </patternFill>
    </fill>
    <fill>
      <patternFill patternType="solid">
        <fgColor rgb="FFFFFFFF"/>
        <bgColor rgb="FFFFFFFF"/>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rgb="FFD8D8D8"/>
      </patternFill>
    </fill>
    <fill>
      <patternFill patternType="solid">
        <fgColor theme="0" tint="-0.14999847407452621"/>
        <bgColor indexed="51"/>
      </patternFill>
    </fill>
    <fill>
      <patternFill patternType="solid">
        <fgColor theme="5" tint="0.79998168889431442"/>
        <bgColor indexed="64"/>
      </patternFill>
    </fill>
    <fill>
      <patternFill patternType="solid">
        <fgColor theme="0" tint="-0.14999847407452621"/>
        <bgColor rgb="FFEFEFEF"/>
      </patternFill>
    </fill>
    <fill>
      <patternFill patternType="solid">
        <fgColor theme="0" tint="-0.249977111117893"/>
        <bgColor rgb="FFEFEFEF"/>
      </patternFill>
    </fill>
    <fill>
      <patternFill patternType="solid">
        <fgColor theme="0" tint="-0.14999847407452621"/>
        <bgColor rgb="FFFFFFFF"/>
      </patternFill>
    </fill>
    <fill>
      <patternFill patternType="solid">
        <fgColor theme="7" tint="0.59999389629810485"/>
        <bgColor indexed="64"/>
      </patternFill>
    </fill>
    <fill>
      <patternFill patternType="solid">
        <fgColor theme="0" tint="-0.249977111117893"/>
        <bgColor rgb="FFB7B7B7"/>
      </patternFill>
    </fill>
    <fill>
      <patternFill patternType="solid">
        <fgColor theme="9" tint="0.79998168889431442"/>
        <bgColor rgb="FFEFEFEF"/>
      </patternFill>
    </fill>
    <fill>
      <patternFill patternType="solid">
        <fgColor theme="9" tint="0.79998168889431442"/>
        <bgColor indexed="9"/>
      </patternFill>
    </fill>
    <fill>
      <patternFill patternType="solid">
        <fgColor rgb="FF33CCFF"/>
        <bgColor indexed="64"/>
      </patternFill>
    </fill>
    <fill>
      <patternFill patternType="solid">
        <fgColor theme="9" tint="0.39997558519241921"/>
        <bgColor rgb="FFEFEFEF"/>
      </patternFill>
    </fill>
  </fills>
  <borders count="1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64"/>
      </left>
      <right style="thin">
        <color indexed="64"/>
      </right>
      <top/>
      <bottom/>
      <diagonal/>
    </border>
    <border>
      <left/>
      <right style="thin">
        <color indexed="8"/>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top/>
      <bottom/>
      <diagonal/>
    </border>
    <border>
      <left/>
      <right style="thin">
        <color indexed="64"/>
      </right>
      <top style="thin">
        <color indexed="8"/>
      </top>
      <bottom style="thin">
        <color indexed="8"/>
      </bottom>
      <diagonal/>
    </border>
    <border>
      <left/>
      <right style="thin">
        <color indexed="64"/>
      </right>
      <top/>
      <bottom style="thin">
        <color indexed="8"/>
      </bottom>
      <diagonal/>
    </border>
    <border>
      <left style="thin">
        <color indexed="8"/>
      </left>
      <right style="thin">
        <color indexed="64"/>
      </right>
      <top/>
      <bottom/>
      <diagonal/>
    </border>
    <border>
      <left style="thin">
        <color indexed="64"/>
      </left>
      <right style="thin">
        <color indexed="8"/>
      </right>
      <top style="thin">
        <color indexed="8"/>
      </top>
      <bottom/>
      <diagonal/>
    </border>
    <border>
      <left/>
      <right/>
      <top style="thin">
        <color indexed="8"/>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style="thin">
        <color indexed="8"/>
      </bottom>
      <diagonal/>
    </border>
    <border>
      <left/>
      <right/>
      <top style="thin">
        <color indexed="64"/>
      </top>
      <bottom style="thin">
        <color indexed="8"/>
      </bottom>
      <diagonal/>
    </border>
    <border>
      <left style="thin">
        <color indexed="64"/>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top style="thin">
        <color rgb="FF000000"/>
      </top>
      <bottom/>
      <diagonal/>
    </border>
    <border>
      <left style="thin">
        <color indexed="64"/>
      </left>
      <right style="thin">
        <color indexed="8"/>
      </right>
      <top style="thin">
        <color rgb="FF000000"/>
      </top>
      <bottom/>
      <diagonal/>
    </border>
    <border>
      <left style="thin">
        <color indexed="64"/>
      </left>
      <right style="thin">
        <color indexed="8"/>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style="thin">
        <color indexed="64"/>
      </right>
      <top/>
      <bottom style="thin">
        <color rgb="FF000000"/>
      </bottom>
      <diagonal/>
    </border>
    <border>
      <left/>
      <right style="thin">
        <color indexed="64"/>
      </right>
      <top style="thin">
        <color indexed="64"/>
      </top>
      <bottom style="thin">
        <color rgb="FF000000"/>
      </bottom>
      <diagonal/>
    </border>
    <border>
      <left style="thin">
        <color indexed="8"/>
      </left>
      <right/>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8"/>
      </left>
      <right style="thin">
        <color rgb="FF000000"/>
      </right>
      <top style="thin">
        <color rgb="FF000000"/>
      </top>
      <bottom/>
      <diagonal/>
    </border>
    <border>
      <left style="thin">
        <color rgb="FF000000"/>
      </left>
      <right style="thin">
        <color rgb="FF000000"/>
      </right>
      <top style="thin">
        <color indexed="8"/>
      </top>
      <bottom/>
      <diagonal/>
    </border>
    <border>
      <left style="thin">
        <color rgb="FF000000"/>
      </left>
      <right style="thin">
        <color indexed="8"/>
      </right>
      <top style="thin">
        <color indexed="8"/>
      </top>
      <bottom/>
      <diagonal/>
    </border>
    <border>
      <left style="thin">
        <color rgb="FF000000"/>
      </left>
      <right style="thin">
        <color indexed="8"/>
      </right>
      <top/>
      <bottom/>
      <diagonal/>
    </border>
    <border>
      <left style="thin">
        <color indexed="8"/>
      </left>
      <right style="thin">
        <color rgb="FF000000"/>
      </right>
      <top/>
      <bottom/>
      <diagonal/>
    </border>
    <border>
      <left style="thin">
        <color rgb="FF000000"/>
      </left>
      <right style="thin">
        <color rgb="FF000000"/>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5">
    <xf numFmtId="0" fontId="0" fillId="0" borderId="0"/>
    <xf numFmtId="164" fontId="25" fillId="0" borderId="0" applyFont="0" applyFill="0" applyBorder="0" applyAlignment="0" applyProtection="0"/>
    <xf numFmtId="164" fontId="25" fillId="0" borderId="0" applyFont="0" applyFill="0" applyBorder="0" applyAlignment="0" applyProtection="0"/>
    <xf numFmtId="164" fontId="24"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24" fillId="0" borderId="0" applyFont="0" applyFill="0" applyBorder="0" applyAlignment="0" applyProtection="0"/>
    <xf numFmtId="0" fontId="39" fillId="0" borderId="0" applyNumberFormat="0" applyFill="0" applyBorder="0" applyAlignment="0" applyProtection="0"/>
    <xf numFmtId="0" fontId="24" fillId="0" borderId="0"/>
    <xf numFmtId="0" fontId="24" fillId="0" borderId="0"/>
    <xf numFmtId="0" fontId="38" fillId="0" borderId="0"/>
    <xf numFmtId="0" fontId="38" fillId="0" borderId="0"/>
    <xf numFmtId="0" fontId="24" fillId="0" borderId="0"/>
    <xf numFmtId="0" fontId="24" fillId="0" borderId="0"/>
    <xf numFmtId="0" fontId="24" fillId="0" borderId="0"/>
  </cellStyleXfs>
  <cellXfs count="2470">
    <xf numFmtId="0" fontId="0" fillId="0" borderId="0" xfId="0"/>
    <xf numFmtId="0" fontId="3" fillId="0" borderId="0" xfId="0" applyFont="1" applyBorder="1" applyAlignment="1">
      <alignment vertical="center"/>
    </xf>
    <xf numFmtId="0" fontId="3" fillId="0" borderId="0" xfId="0" applyFont="1" applyBorder="1" applyAlignment="1"/>
    <xf numFmtId="0" fontId="3" fillId="0" borderId="0" xfId="0" applyFont="1" applyBorder="1"/>
    <xf numFmtId="0" fontId="3" fillId="0" borderId="0" xfId="0" applyFont="1" applyBorder="1" applyAlignment="1">
      <alignment wrapText="1"/>
    </xf>
    <xf numFmtId="0" fontId="3" fillId="0" borderId="0" xfId="0" applyFont="1" applyBorder="1" applyAlignment="1">
      <alignment vertical="center" wrapText="1"/>
    </xf>
    <xf numFmtId="0" fontId="4" fillId="0" borderId="0" xfId="0" applyFont="1" applyBorder="1" applyAlignment="1">
      <alignment vertical="center" wrapText="1"/>
    </xf>
    <xf numFmtId="0" fontId="3"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164" fontId="4" fillId="4" borderId="2" xfId="2" applyFont="1" applyFill="1" applyBorder="1" applyAlignment="1" applyProtection="1">
      <alignment vertical="center"/>
      <protection locked="0"/>
    </xf>
    <xf numFmtId="167" fontId="11" fillId="0" borderId="2" xfId="1" applyNumberFormat="1" applyFont="1" applyFill="1" applyBorder="1" applyAlignment="1">
      <alignment horizontal="center"/>
    </xf>
    <xf numFmtId="0" fontId="0" fillId="0" borderId="0" xfId="0" applyBorder="1"/>
    <xf numFmtId="164" fontId="5" fillId="4" borderId="2" xfId="2" applyFont="1" applyFill="1" applyBorder="1" applyAlignment="1" applyProtection="1">
      <alignment vertical="center"/>
      <protection locked="0"/>
    </xf>
    <xf numFmtId="0" fontId="3" fillId="0" borderId="2" xfId="0" applyFont="1" applyFill="1" applyBorder="1"/>
    <xf numFmtId="0" fontId="0" fillId="0" borderId="2" xfId="0" applyBorder="1"/>
    <xf numFmtId="0" fontId="3" fillId="0" borderId="2" xfId="0" applyFont="1" applyFill="1" applyBorder="1" applyAlignment="1">
      <alignment vertical="top" wrapText="1"/>
    </xf>
    <xf numFmtId="0" fontId="21" fillId="5" borderId="2" xfId="0" applyFont="1" applyFill="1" applyBorder="1" applyAlignment="1">
      <alignment horizontal="center" wrapText="1"/>
    </xf>
    <xf numFmtId="0" fontId="0" fillId="0" borderId="2" xfId="0" applyFill="1" applyBorder="1"/>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0" xfId="0" applyFill="1"/>
    <xf numFmtId="0" fontId="0" fillId="0" borderId="0" xfId="0" applyFill="1" applyBorder="1"/>
    <xf numFmtId="167" fontId="17" fillId="0" borderId="2" xfId="1" applyNumberFormat="1" applyFont="1" applyFill="1" applyBorder="1" applyAlignment="1">
      <alignment horizontal="right" vertical="center" wrapText="1"/>
    </xf>
    <xf numFmtId="0" fontId="17" fillId="0" borderId="16" xfId="0" applyFont="1" applyFill="1" applyBorder="1" applyAlignment="1"/>
    <xf numFmtId="170" fontId="35" fillId="0" borderId="2" xfId="0" applyNumberFormat="1" applyFont="1" applyFill="1" applyBorder="1" applyAlignment="1">
      <alignment horizontal="center" vertical="center"/>
    </xf>
    <xf numFmtId="0" fontId="17" fillId="5" borderId="16" xfId="0" applyFont="1" applyFill="1" applyBorder="1" applyAlignment="1"/>
    <xf numFmtId="0" fontId="17"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xf numFmtId="167" fontId="13" fillId="5" borderId="2" xfId="2" applyNumberFormat="1" applyFont="1" applyFill="1" applyBorder="1" applyAlignment="1" applyProtection="1">
      <alignment vertical="center"/>
      <protection locked="0"/>
    </xf>
    <xf numFmtId="167" fontId="16" fillId="0" borderId="2" xfId="1" applyNumberFormat="1" applyFont="1" applyFill="1" applyBorder="1" applyAlignment="1">
      <alignment horizontal="center"/>
    </xf>
    <xf numFmtId="167" fontId="19" fillId="4" borderId="3" xfId="1" applyNumberFormat="1" applyFont="1" applyFill="1" applyBorder="1" applyAlignment="1">
      <alignment horizontal="center" vertical="center" wrapText="1"/>
    </xf>
    <xf numFmtId="167" fontId="19" fillId="4" borderId="3" xfId="1" applyNumberFormat="1" applyFont="1" applyFill="1" applyBorder="1" applyAlignment="1">
      <alignment horizontal="center"/>
    </xf>
    <xf numFmtId="167" fontId="19" fillId="4" borderId="22" xfId="1" applyNumberFormat="1" applyFont="1" applyFill="1" applyBorder="1" applyAlignment="1">
      <alignment horizontal="center"/>
    </xf>
    <xf numFmtId="0" fontId="4" fillId="4" borderId="2" xfId="0" applyFont="1" applyFill="1" applyBorder="1" applyAlignment="1" applyProtection="1">
      <alignment vertical="center"/>
      <protection locked="0"/>
    </xf>
    <xf numFmtId="167" fontId="5" fillId="4" borderId="2" xfId="2" applyNumberFormat="1"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16" fillId="0" borderId="4" xfId="0" applyFont="1" applyFill="1" applyBorder="1" applyAlignment="1">
      <alignment vertical="center" wrapText="1"/>
    </xf>
    <xf numFmtId="0" fontId="7"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24"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3" fillId="0" borderId="2" xfId="0" applyFont="1" applyFill="1" applyBorder="1" applyAlignment="1">
      <alignment vertical="center" wrapText="1"/>
    </xf>
    <xf numFmtId="0" fontId="17" fillId="0" borderId="2" xfId="0" applyFont="1" applyFill="1" applyBorder="1" applyAlignment="1">
      <alignment horizontal="center" vertical="center" wrapText="1"/>
    </xf>
    <xf numFmtId="168" fontId="19" fillId="0" borderId="2" xfId="0" applyNumberFormat="1" applyFont="1" applyFill="1" applyBorder="1" applyAlignment="1">
      <alignment vertical="center" wrapText="1"/>
    </xf>
    <xf numFmtId="0" fontId="36" fillId="0" borderId="2" xfId="0" applyFont="1" applyFill="1" applyBorder="1" applyAlignment="1">
      <alignment vertical="center" wrapText="1"/>
    </xf>
    <xf numFmtId="0" fontId="1" fillId="0" borderId="2" xfId="0" applyFont="1" applyBorder="1" applyAlignment="1"/>
    <xf numFmtId="168" fontId="17" fillId="0" borderId="2" xfId="0" applyNumberFormat="1" applyFont="1" applyFill="1" applyBorder="1" applyAlignment="1">
      <alignment vertical="center" wrapText="1"/>
    </xf>
    <xf numFmtId="166" fontId="17" fillId="0" borderId="2" xfId="0" applyNumberFormat="1" applyFont="1" applyFill="1" applyBorder="1" applyAlignment="1"/>
    <xf numFmtId="167" fontId="19" fillId="0" borderId="2" xfId="1" applyNumberFormat="1" applyFont="1" applyFill="1" applyBorder="1" applyAlignment="1">
      <alignment horizontal="center" vertical="center" wrapText="1"/>
    </xf>
    <xf numFmtId="167" fontId="19" fillId="0" borderId="2" xfId="1" applyNumberFormat="1" applyFont="1" applyFill="1" applyBorder="1" applyAlignment="1">
      <alignment horizontal="right" vertical="center" wrapText="1"/>
    </xf>
    <xf numFmtId="0" fontId="24" fillId="0" borderId="1" xfId="0" applyFont="1" applyFill="1" applyBorder="1" applyAlignment="1">
      <alignment horizontal="left" vertical="center" wrapText="1"/>
    </xf>
    <xf numFmtId="167" fontId="13" fillId="0" borderId="2" xfId="0" applyNumberFormat="1" applyFont="1" applyFill="1" applyBorder="1" applyAlignment="1">
      <alignment vertical="center" wrapText="1"/>
    </xf>
    <xf numFmtId="0" fontId="16" fillId="0" borderId="2" xfId="0" applyFont="1" applyFill="1" applyBorder="1" applyAlignment="1">
      <alignment horizontal="center" vertical="center"/>
    </xf>
    <xf numFmtId="4" fontId="19" fillId="0" borderId="2" xfId="0" applyNumberFormat="1" applyFont="1" applyFill="1" applyBorder="1" applyAlignment="1">
      <alignment horizontal="center" vertical="center" wrapText="1"/>
    </xf>
    <xf numFmtId="0" fontId="13" fillId="0" borderId="3" xfId="0" applyFont="1" applyFill="1" applyBorder="1" applyAlignment="1">
      <alignment vertical="center" wrapText="1"/>
    </xf>
    <xf numFmtId="43" fontId="0" fillId="0" borderId="0" xfId="0" applyNumberFormat="1"/>
    <xf numFmtId="167" fontId="16" fillId="0" borderId="3" xfId="1" applyNumberFormat="1" applyFont="1" applyFill="1" applyBorder="1" applyAlignment="1">
      <alignment horizontal="center"/>
    </xf>
    <xf numFmtId="0" fontId="16" fillId="0" borderId="8" xfId="0" applyFont="1" applyFill="1" applyBorder="1" applyAlignment="1">
      <alignment vertical="center" wrapText="1"/>
    </xf>
    <xf numFmtId="0" fontId="16" fillId="0" borderId="8" xfId="0" applyFont="1" applyFill="1" applyBorder="1" applyAlignment="1" applyProtection="1">
      <alignment horizontal="center" vertical="center"/>
      <protection locked="0"/>
    </xf>
    <xf numFmtId="167" fontId="16" fillId="0" borderId="2" xfId="1" applyNumberFormat="1" applyFont="1" applyFill="1" applyBorder="1" applyAlignment="1"/>
    <xf numFmtId="0" fontId="24" fillId="0" borderId="2" xfId="0" applyFont="1" applyFill="1" applyBorder="1" applyAlignment="1">
      <alignment vertical="center" wrapText="1"/>
    </xf>
    <xf numFmtId="0" fontId="16" fillId="0" borderId="2" xfId="0" applyFont="1" applyFill="1" applyBorder="1" applyAlignment="1" applyProtection="1">
      <alignment horizontal="center" vertical="center"/>
      <protection locked="0"/>
    </xf>
    <xf numFmtId="0" fontId="8" fillId="0" borderId="2" xfId="0" applyFont="1" applyFill="1" applyBorder="1" applyAlignment="1">
      <alignment horizontal="center" vertical="top" wrapText="1"/>
    </xf>
    <xf numFmtId="0" fontId="14" fillId="0" borderId="2" xfId="0" applyFont="1" applyFill="1" applyBorder="1" applyAlignment="1">
      <alignment horizontal="center" vertical="center" wrapText="1"/>
    </xf>
    <xf numFmtId="167" fontId="11" fillId="4" borderId="2" xfId="1" applyNumberFormat="1" applyFont="1" applyFill="1" applyBorder="1" applyAlignment="1">
      <alignment horizontal="center"/>
    </xf>
    <xf numFmtId="0" fontId="13" fillId="0" borderId="2" xfId="0" applyFont="1" applyFill="1" applyBorder="1" applyAlignment="1" applyProtection="1">
      <alignment vertical="center"/>
      <protection locked="0"/>
    </xf>
    <xf numFmtId="0" fontId="21" fillId="0" borderId="2" xfId="0" applyFont="1" applyFill="1" applyBorder="1" applyAlignment="1">
      <alignment vertical="center" wrapText="1"/>
    </xf>
    <xf numFmtId="0" fontId="26" fillId="0" borderId="2" xfId="0" applyFont="1" applyFill="1" applyBorder="1" applyAlignment="1">
      <alignment vertical="center" wrapText="1"/>
    </xf>
    <xf numFmtId="0" fontId="24" fillId="0" borderId="7" xfId="0" applyFont="1" applyFill="1" applyBorder="1" applyAlignment="1">
      <alignment horizontal="center" vertical="center" wrapText="1"/>
    </xf>
    <xf numFmtId="0" fontId="17" fillId="0" borderId="2" xfId="0" applyFont="1" applyFill="1" applyBorder="1" applyAlignment="1">
      <alignment horizontal="right" vertical="center" wrapText="1"/>
    </xf>
    <xf numFmtId="0" fontId="19" fillId="0" borderId="2" xfId="0" applyFont="1" applyFill="1" applyBorder="1" applyAlignment="1">
      <alignment horizontal="center" vertical="center"/>
    </xf>
    <xf numFmtId="0" fontId="17" fillId="0" borderId="2" xfId="0" applyFont="1" applyFill="1" applyBorder="1" applyAlignment="1">
      <alignment vertical="center" wrapText="1"/>
    </xf>
    <xf numFmtId="0" fontId="24" fillId="0" borderId="2" xfId="0" applyFont="1" applyFill="1" applyBorder="1" applyAlignment="1">
      <alignment horizontal="center" vertical="center"/>
    </xf>
    <xf numFmtId="0" fontId="24" fillId="0" borderId="9" xfId="0" applyFont="1" applyFill="1" applyBorder="1" applyAlignment="1">
      <alignment horizontal="center" vertical="center" wrapText="1"/>
    </xf>
    <xf numFmtId="167" fontId="19" fillId="0" borderId="8" xfId="1" applyNumberFormat="1" applyFont="1" applyFill="1" applyBorder="1" applyAlignment="1">
      <alignment horizontal="center"/>
    </xf>
    <xf numFmtId="0" fontId="5" fillId="0" borderId="2" xfId="0" applyFont="1" applyFill="1" applyBorder="1" applyAlignment="1">
      <alignment horizontal="center" vertical="center" wrapText="1"/>
    </xf>
    <xf numFmtId="0" fontId="24" fillId="0" borderId="2" xfId="0" applyFont="1" applyBorder="1" applyAlignment="1">
      <alignment vertical="center" wrapText="1"/>
    </xf>
    <xf numFmtId="0" fontId="13" fillId="3" borderId="4" xfId="0" applyFont="1" applyFill="1" applyBorder="1" applyAlignment="1">
      <alignment vertical="center" wrapText="1"/>
    </xf>
    <xf numFmtId="0" fontId="13" fillId="3" borderId="7" xfId="0" applyFont="1" applyFill="1" applyBorder="1" applyAlignment="1">
      <alignment horizontal="center" vertical="center" wrapText="1"/>
    </xf>
    <xf numFmtId="0" fontId="13" fillId="3" borderId="7" xfId="0" applyFont="1" applyFill="1" applyBorder="1" applyAlignment="1">
      <alignment vertical="center" wrapText="1"/>
    </xf>
    <xf numFmtId="167" fontId="19" fillId="0" borderId="2" xfId="1" applyNumberFormat="1" applyFont="1" applyFill="1" applyBorder="1" applyAlignment="1">
      <alignment vertical="center"/>
    </xf>
    <xf numFmtId="168" fontId="26" fillId="4" borderId="2" xfId="0" applyNumberFormat="1" applyFont="1" applyFill="1" applyBorder="1" applyAlignment="1">
      <alignment vertical="center" wrapText="1"/>
    </xf>
    <xf numFmtId="0" fontId="17" fillId="0" borderId="2" xfId="0" applyFont="1" applyFill="1" applyBorder="1" applyAlignment="1">
      <alignment horizontal="center" vertical="center"/>
    </xf>
    <xf numFmtId="0" fontId="19" fillId="0" borderId="0" xfId="0" applyFont="1"/>
    <xf numFmtId="0" fontId="16" fillId="0" borderId="0" xfId="0" applyFont="1"/>
    <xf numFmtId="0" fontId="34" fillId="0" borderId="0" xfId="0" applyFont="1"/>
    <xf numFmtId="164" fontId="42" fillId="11" borderId="2" xfId="1" applyFont="1" applyFill="1" applyBorder="1" applyAlignment="1">
      <alignment vertical="center"/>
    </xf>
    <xf numFmtId="0" fontId="41" fillId="0" borderId="0" xfId="0" applyFont="1" applyAlignment="1">
      <alignment horizontal="center" vertical="center" wrapText="1"/>
    </xf>
    <xf numFmtId="0" fontId="40" fillId="0" borderId="3" xfId="0" applyFont="1" applyBorder="1"/>
    <xf numFmtId="0" fontId="40" fillId="0" borderId="10" xfId="0" applyFont="1" applyBorder="1"/>
    <xf numFmtId="0" fontId="40" fillId="0" borderId="4" xfId="0" applyFont="1" applyBorder="1"/>
    <xf numFmtId="0" fontId="40" fillId="0" borderId="5" xfId="0" applyFont="1" applyBorder="1"/>
    <xf numFmtId="0" fontId="40" fillId="0" borderId="6" xfId="0" applyFont="1" applyBorder="1"/>
    <xf numFmtId="164" fontId="40" fillId="0" borderId="2" xfId="1" applyFont="1" applyBorder="1"/>
    <xf numFmtId="164" fontId="15" fillId="0" borderId="2" xfId="1" applyFont="1" applyBorder="1"/>
    <xf numFmtId="164" fontId="17" fillId="0" borderId="2" xfId="1" applyFont="1" applyBorder="1"/>
    <xf numFmtId="164" fontId="41" fillId="0" borderId="2" xfId="1" applyFont="1" applyBorder="1"/>
    <xf numFmtId="168" fontId="19" fillId="0" borderId="2" xfId="1" applyNumberFormat="1" applyFont="1" applyFill="1" applyBorder="1" applyAlignment="1">
      <alignment horizontal="right" vertical="center"/>
    </xf>
    <xf numFmtId="168" fontId="19" fillId="0" borderId="2" xfId="1" applyNumberFormat="1" applyFont="1" applyFill="1" applyBorder="1" applyAlignment="1">
      <alignment horizontal="right" vertical="center" wrapText="1"/>
    </xf>
    <xf numFmtId="168" fontId="17" fillId="0" borderId="2" xfId="1" applyNumberFormat="1" applyFont="1" applyFill="1" applyBorder="1" applyAlignment="1">
      <alignment horizontal="right" vertical="center"/>
    </xf>
    <xf numFmtId="0" fontId="10" fillId="0" borderId="2" xfId="0" applyFont="1" applyFill="1" applyBorder="1" applyAlignment="1">
      <alignment vertical="center" wrapText="1"/>
    </xf>
    <xf numFmtId="168" fontId="19" fillId="0" borderId="2" xfId="1" applyNumberFormat="1" applyFont="1" applyFill="1" applyBorder="1" applyAlignment="1">
      <alignment vertical="center"/>
    </xf>
    <xf numFmtId="168" fontId="19" fillId="0" borderId="1" xfId="1" applyNumberFormat="1" applyFont="1" applyFill="1" applyBorder="1" applyAlignment="1">
      <alignment horizontal="right" vertical="center" wrapText="1"/>
    </xf>
    <xf numFmtId="168" fontId="40" fillId="0" borderId="2" xfId="0" applyNumberFormat="1" applyFont="1" applyBorder="1" applyAlignment="1">
      <alignment vertical="center"/>
    </xf>
    <xf numFmtId="0" fontId="40" fillId="0" borderId="2" xfId="0" applyFont="1" applyFill="1" applyBorder="1"/>
    <xf numFmtId="168" fontId="19" fillId="0" borderId="2" xfId="1" applyNumberFormat="1" applyFont="1" applyFill="1" applyBorder="1" applyAlignment="1">
      <alignment vertical="center" wrapText="1"/>
    </xf>
    <xf numFmtId="168" fontId="15" fillId="0" borderId="2" xfId="1" applyNumberFormat="1" applyFont="1" applyFill="1" applyBorder="1" applyAlignment="1">
      <alignment horizontal="center" vertical="center" wrapText="1"/>
    </xf>
    <xf numFmtId="168" fontId="17" fillId="0" borderId="2" xfId="1" applyNumberFormat="1" applyFont="1" applyFill="1" applyBorder="1" applyAlignment="1">
      <alignment horizontal="right" vertical="center" wrapText="1"/>
    </xf>
    <xf numFmtId="0" fontId="5" fillId="12" borderId="2" xfId="0" applyFont="1" applyFill="1" applyBorder="1" applyAlignment="1">
      <alignment vertical="center"/>
    </xf>
    <xf numFmtId="168" fontId="13" fillId="5" borderId="4" xfId="0" applyNumberFormat="1" applyFont="1" applyFill="1" applyBorder="1" applyAlignment="1" applyProtection="1">
      <alignment vertical="center"/>
      <protection locked="0"/>
    </xf>
    <xf numFmtId="168" fontId="42" fillId="12" borderId="2" xfId="0" applyNumberFormat="1" applyFont="1" applyFill="1" applyBorder="1" applyAlignment="1">
      <alignment vertical="center"/>
    </xf>
    <xf numFmtId="168" fontId="19" fillId="0" borderId="8" xfId="1" applyNumberFormat="1" applyFont="1" applyBorder="1" applyAlignment="1">
      <alignment vertical="center" wrapText="1"/>
    </xf>
    <xf numFmtId="168" fontId="13" fillId="5" borderId="2" xfId="0" applyNumberFormat="1" applyFont="1" applyFill="1" applyBorder="1" applyAlignment="1">
      <alignment horizontal="right" vertical="center" wrapText="1"/>
    </xf>
    <xf numFmtId="168" fontId="42" fillId="12" borderId="2" xfId="0" applyNumberFormat="1" applyFont="1" applyFill="1" applyBorder="1" applyAlignment="1">
      <alignment horizontal="right" vertical="center"/>
    </xf>
    <xf numFmtId="168" fontId="19" fillId="0" borderId="2" xfId="2" applyNumberFormat="1" applyFont="1" applyFill="1" applyBorder="1" applyAlignment="1">
      <alignment vertical="center"/>
    </xf>
    <xf numFmtId="168" fontId="17" fillId="0" borderId="2" xfId="2" applyNumberFormat="1" applyFont="1" applyFill="1" applyBorder="1" applyAlignment="1">
      <alignment vertical="center"/>
    </xf>
    <xf numFmtId="168" fontId="17" fillId="0" borderId="2" xfId="2" applyNumberFormat="1" applyFont="1" applyFill="1" applyBorder="1" applyAlignment="1">
      <alignment vertical="center" wrapText="1"/>
    </xf>
    <xf numFmtId="168" fontId="19" fillId="0" borderId="2" xfId="2" applyNumberFormat="1" applyFont="1" applyFill="1" applyBorder="1" applyAlignment="1">
      <alignment vertical="center" wrapText="1"/>
    </xf>
    <xf numFmtId="168" fontId="19" fillId="0" borderId="2" xfId="0" applyNumberFormat="1" applyFont="1" applyFill="1" applyBorder="1" applyAlignment="1"/>
    <xf numFmtId="168" fontId="19" fillId="0" borderId="2" xfId="0" applyNumberFormat="1" applyFont="1" applyFill="1" applyBorder="1" applyAlignment="1">
      <alignment vertical="center"/>
    </xf>
    <xf numFmtId="168" fontId="13" fillId="12" borderId="2" xfId="0" applyNumberFormat="1" applyFont="1" applyFill="1" applyBorder="1" applyAlignment="1">
      <alignment wrapText="1"/>
    </xf>
    <xf numFmtId="168" fontId="40" fillId="0" borderId="2" xfId="0" applyNumberFormat="1" applyFont="1" applyFill="1" applyBorder="1" applyAlignment="1">
      <alignment horizontal="right" vertical="center"/>
    </xf>
    <xf numFmtId="168" fontId="19" fillId="0" borderId="2" xfId="0" applyNumberFormat="1" applyFont="1" applyFill="1" applyBorder="1" applyAlignment="1">
      <alignment horizontal="right" vertical="center"/>
    </xf>
    <xf numFmtId="168" fontId="26" fillId="12" borderId="2" xfId="0" applyNumberFormat="1" applyFont="1" applyFill="1" applyBorder="1" applyAlignment="1">
      <alignment horizontal="right" vertical="center"/>
    </xf>
    <xf numFmtId="168" fontId="5" fillId="0" borderId="2" xfId="0" applyNumberFormat="1" applyFont="1" applyFill="1" applyBorder="1" applyAlignment="1" applyProtection="1">
      <alignment vertical="center"/>
      <protection locked="0"/>
    </xf>
    <xf numFmtId="168" fontId="26" fillId="4" borderId="3" xfId="1" applyNumberFormat="1" applyFont="1" applyFill="1" applyBorder="1" applyAlignment="1">
      <alignment horizontal="right" vertical="center"/>
    </xf>
    <xf numFmtId="0" fontId="16" fillId="0" borderId="2" xfId="0" applyFont="1" applyBorder="1" applyAlignment="1">
      <alignment vertical="center" wrapText="1"/>
    </xf>
    <xf numFmtId="0" fontId="11" fillId="0" borderId="2" xfId="0" applyFont="1" applyFill="1" applyBorder="1" applyAlignment="1">
      <alignment horizontal="left" vertical="center" wrapText="1"/>
    </xf>
    <xf numFmtId="168" fontId="26" fillId="4" borderId="2" xfId="1" applyNumberFormat="1" applyFont="1" applyFill="1" applyBorder="1" applyAlignment="1" applyProtection="1">
      <alignment vertical="center"/>
      <protection locked="0"/>
    </xf>
    <xf numFmtId="168" fontId="26" fillId="4" borderId="2" xfId="0" applyNumberFormat="1" applyFont="1" applyFill="1" applyBorder="1" applyAlignment="1" applyProtection="1">
      <alignment vertical="center"/>
      <protection locked="0"/>
    </xf>
    <xf numFmtId="168" fontId="13" fillId="5" borderId="3" xfId="1" applyNumberFormat="1" applyFont="1" applyFill="1" applyBorder="1" applyAlignment="1" applyProtection="1">
      <alignment vertical="center"/>
      <protection locked="0"/>
    </xf>
    <xf numFmtId="168" fontId="13" fillId="5" borderId="2" xfId="0" applyNumberFormat="1" applyFont="1" applyFill="1" applyBorder="1" applyAlignment="1" applyProtection="1">
      <alignment vertical="center"/>
      <protection locked="0"/>
    </xf>
    <xf numFmtId="168" fontId="17" fillId="5" borderId="16" xfId="0" applyNumberFormat="1" applyFont="1" applyFill="1" applyBorder="1" applyAlignment="1"/>
    <xf numFmtId="168" fontId="17" fillId="0" borderId="2" xfId="1" applyNumberFormat="1" applyFont="1" applyFill="1" applyBorder="1" applyAlignment="1">
      <alignment vertical="center" wrapText="1"/>
    </xf>
    <xf numFmtId="0" fontId="47" fillId="0" borderId="2" xfId="0" applyFont="1" applyBorder="1" applyAlignment="1">
      <alignment vertical="center"/>
    </xf>
    <xf numFmtId="176" fontId="16" fillId="0" borderId="1"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76" fontId="16" fillId="0" borderId="2" xfId="0" applyNumberFormat="1" applyFont="1" applyFill="1" applyBorder="1" applyAlignment="1">
      <alignment horizontal="center" vertical="center" wrapText="1"/>
    </xf>
    <xf numFmtId="168" fontId="13" fillId="0" borderId="2" xfId="1" applyNumberFormat="1" applyFont="1" applyFill="1" applyBorder="1" applyAlignment="1" applyProtection="1">
      <alignment vertical="center"/>
      <protection locked="0"/>
    </xf>
    <xf numFmtId="168" fontId="26" fillId="4" borderId="2" xfId="2" applyNumberFormat="1" applyFont="1" applyFill="1" applyBorder="1" applyAlignment="1" applyProtection="1">
      <alignment horizontal="right" vertical="center"/>
      <protection locked="0"/>
    </xf>
    <xf numFmtId="168" fontId="26" fillId="4" borderId="3" xfId="1" applyNumberFormat="1" applyFont="1" applyFill="1" applyBorder="1" applyAlignment="1">
      <alignment horizontal="right" vertical="center" wrapText="1"/>
    </xf>
    <xf numFmtId="168" fontId="19" fillId="0" borderId="1" xfId="0" applyNumberFormat="1" applyFont="1" applyFill="1" applyBorder="1" applyAlignment="1">
      <alignment horizontal="right" vertical="center" wrapText="1"/>
    </xf>
    <xf numFmtId="176" fontId="16" fillId="0" borderId="1" xfId="0" applyNumberFormat="1" applyFont="1" applyFill="1" applyBorder="1" applyAlignment="1">
      <alignment horizontal="center" vertical="center" wrapText="1"/>
    </xf>
    <xf numFmtId="0" fontId="43" fillId="0" borderId="2" xfId="0" applyFont="1" applyFill="1" applyBorder="1" applyAlignment="1">
      <alignment horizontal="center" vertical="center"/>
    </xf>
    <xf numFmtId="168" fontId="42" fillId="14" borderId="2" xfId="0" applyNumberFormat="1" applyFont="1" applyFill="1" applyBorder="1" applyAlignment="1">
      <alignment horizontal="right" vertical="center"/>
    </xf>
    <xf numFmtId="168" fontId="42" fillId="14" borderId="2" xfId="0" applyNumberFormat="1" applyFont="1" applyFill="1" applyBorder="1"/>
    <xf numFmtId="168" fontId="26" fillId="5" borderId="2" xfId="2" applyNumberFormat="1" applyFont="1" applyFill="1" applyBorder="1" applyAlignment="1" applyProtection="1">
      <alignment horizontal="right" vertical="center"/>
      <protection locked="0"/>
    </xf>
    <xf numFmtId="168" fontId="26" fillId="14" borderId="2" xfId="2" applyNumberFormat="1" applyFont="1" applyFill="1" applyBorder="1" applyAlignment="1" applyProtection="1">
      <alignment horizontal="right" vertical="center"/>
      <protection locked="0"/>
    </xf>
    <xf numFmtId="168" fontId="26" fillId="14" borderId="2" xfId="0" applyNumberFormat="1" applyFont="1" applyFill="1" applyBorder="1" applyAlignment="1">
      <alignment horizontal="right" vertical="center" wrapText="1"/>
    </xf>
    <xf numFmtId="164" fontId="4" fillId="14" borderId="2" xfId="2" applyFont="1" applyFill="1" applyBorder="1" applyAlignment="1" applyProtection="1">
      <alignment vertical="center"/>
      <protection locked="0"/>
    </xf>
    <xf numFmtId="0" fontId="4" fillId="14" borderId="2" xfId="0" applyFont="1" applyFill="1" applyBorder="1" applyAlignment="1" applyProtection="1">
      <alignment vertical="center"/>
      <protection locked="0"/>
    </xf>
    <xf numFmtId="168" fontId="26" fillId="4" borderId="2" xfId="0" applyNumberFormat="1" applyFont="1" applyFill="1" applyBorder="1" applyAlignment="1" applyProtection="1">
      <alignment horizontal="right" vertical="center"/>
      <protection locked="0"/>
    </xf>
    <xf numFmtId="0" fontId="12" fillId="0" borderId="2" xfId="0" applyFont="1" applyFill="1" applyBorder="1" applyAlignment="1">
      <alignment vertical="center" wrapText="1"/>
    </xf>
    <xf numFmtId="0" fontId="3" fillId="13" borderId="4" xfId="0" applyFont="1" applyFill="1" applyBorder="1" applyAlignment="1">
      <alignment horizontal="center" vertical="center" wrapText="1"/>
    </xf>
    <xf numFmtId="165" fontId="3" fillId="13" borderId="4" xfId="0" applyNumberFormat="1" applyFont="1" applyFill="1" applyBorder="1" applyAlignment="1">
      <alignment horizontal="center" vertical="center" wrapText="1"/>
    </xf>
    <xf numFmtId="0" fontId="3" fillId="13" borderId="4" xfId="0" applyFont="1" applyFill="1" applyBorder="1" applyAlignment="1">
      <alignment vertical="center" wrapText="1"/>
    </xf>
    <xf numFmtId="0" fontId="3" fillId="13" borderId="4" xfId="0" applyFont="1" applyFill="1" applyBorder="1" applyAlignment="1" applyProtection="1">
      <alignment horizontal="center" vertical="center"/>
      <protection locked="0"/>
    </xf>
    <xf numFmtId="168" fontId="19" fillId="13" borderId="4" xfId="1" applyNumberFormat="1" applyFont="1" applyFill="1" applyBorder="1" applyAlignment="1">
      <alignment horizontal="right" vertical="center" wrapText="1"/>
    </xf>
    <xf numFmtId="168" fontId="19" fillId="13" borderId="4" xfId="1" applyNumberFormat="1" applyFont="1" applyFill="1" applyBorder="1" applyAlignment="1">
      <alignment horizontal="right" vertical="center"/>
    </xf>
    <xf numFmtId="167" fontId="11" fillId="13" borderId="4" xfId="1" applyNumberFormat="1" applyFont="1" applyFill="1" applyBorder="1" applyAlignment="1">
      <alignment horizontal="center"/>
    </xf>
    <xf numFmtId="167" fontId="11" fillId="13" borderId="7" xfId="1" applyNumberFormat="1" applyFont="1" applyFill="1" applyBorder="1" applyAlignment="1">
      <alignment horizontal="center"/>
    </xf>
    <xf numFmtId="0" fontId="3" fillId="13" borderId="4" xfId="0" applyFont="1" applyFill="1" applyBorder="1" applyAlignment="1">
      <alignment horizontal="center" vertical="center"/>
    </xf>
    <xf numFmtId="167" fontId="19" fillId="13" borderId="4" xfId="1" applyNumberFormat="1" applyFont="1" applyFill="1" applyBorder="1" applyAlignment="1">
      <alignment horizontal="right" vertical="center"/>
    </xf>
    <xf numFmtId="167" fontId="17" fillId="13" borderId="4" xfId="1" applyNumberFormat="1" applyFont="1" applyFill="1" applyBorder="1" applyAlignment="1">
      <alignment horizontal="right" vertical="center" wrapText="1"/>
    </xf>
    <xf numFmtId="167" fontId="11" fillId="13" borderId="4" xfId="1" applyNumberFormat="1" applyFont="1" applyFill="1" applyBorder="1" applyAlignment="1"/>
    <xf numFmtId="167" fontId="11" fillId="13" borderId="7" xfId="1" applyNumberFormat="1" applyFont="1" applyFill="1" applyBorder="1" applyAlignment="1"/>
    <xf numFmtId="0" fontId="10" fillId="13" borderId="4" xfId="0" applyFont="1" applyFill="1" applyBorder="1" applyAlignment="1">
      <alignment vertical="center" wrapText="1"/>
    </xf>
    <xf numFmtId="167" fontId="17" fillId="13" borderId="4" xfId="1" applyNumberFormat="1" applyFont="1" applyFill="1" applyBorder="1" applyAlignment="1">
      <alignment vertical="center" wrapText="1"/>
    </xf>
    <xf numFmtId="167" fontId="19" fillId="13" borderId="4" xfId="1" applyNumberFormat="1" applyFont="1" applyFill="1" applyBorder="1" applyAlignment="1">
      <alignment vertical="center"/>
    </xf>
    <xf numFmtId="0" fontId="8" fillId="13" borderId="4" xfId="0" applyFont="1" applyFill="1" applyBorder="1" applyAlignment="1">
      <alignment horizontal="center" vertical="center" wrapText="1"/>
    </xf>
    <xf numFmtId="0" fontId="8" fillId="13" borderId="4" xfId="0" applyFont="1" applyFill="1" applyBorder="1" applyAlignment="1">
      <alignment vertical="center" wrapText="1"/>
    </xf>
    <xf numFmtId="168" fontId="17" fillId="13" borderId="4" xfId="1" applyNumberFormat="1" applyFont="1" applyFill="1" applyBorder="1" applyAlignment="1">
      <alignment horizontal="right" vertical="center" wrapText="1"/>
    </xf>
    <xf numFmtId="0" fontId="20" fillId="13" borderId="5" xfId="0" applyFont="1" applyFill="1" applyBorder="1" applyAlignment="1" applyProtection="1">
      <alignment horizontal="left" vertical="center"/>
      <protection locked="0"/>
    </xf>
    <xf numFmtId="0" fontId="9" fillId="13" borderId="6" xfId="0" applyFont="1" applyFill="1" applyBorder="1" applyAlignment="1" applyProtection="1">
      <alignment horizontal="center" vertical="center"/>
      <protection locked="0"/>
    </xf>
    <xf numFmtId="0" fontId="9" fillId="13" borderId="4" xfId="0" applyFont="1" applyFill="1" applyBorder="1" applyAlignment="1" applyProtection="1">
      <alignment horizontal="center" vertical="center"/>
      <protection locked="0"/>
    </xf>
    <xf numFmtId="0" fontId="9" fillId="13" borderId="7" xfId="0" applyFont="1" applyFill="1" applyBorder="1" applyAlignment="1" applyProtection="1">
      <alignment horizontal="center" vertical="center"/>
      <protection locked="0"/>
    </xf>
    <xf numFmtId="0" fontId="17" fillId="13" borderId="6" xfId="0" applyFont="1" applyFill="1" applyBorder="1" applyAlignment="1"/>
    <xf numFmtId="0" fontId="13" fillId="13" borderId="6" xfId="0" applyFont="1" applyFill="1" applyBorder="1" applyAlignment="1" applyProtection="1">
      <alignment vertical="center"/>
      <protection locked="0"/>
    </xf>
    <xf numFmtId="0" fontId="13" fillId="13" borderId="11" xfId="0" applyFont="1" applyFill="1" applyBorder="1" applyAlignment="1" applyProtection="1">
      <alignment vertical="center"/>
      <protection locked="0"/>
    </xf>
    <xf numFmtId="0" fontId="16" fillId="0" borderId="1" xfId="0" applyFont="1" applyFill="1" applyBorder="1" applyAlignment="1">
      <alignment horizontal="left" vertical="center" wrapText="1"/>
    </xf>
    <xf numFmtId="168" fontId="19" fillId="13" borderId="2" xfId="1" applyNumberFormat="1" applyFont="1" applyFill="1" applyBorder="1" applyAlignment="1">
      <alignment horizontal="right" vertical="center"/>
    </xf>
    <xf numFmtId="0" fontId="18" fillId="0" borderId="2" xfId="0" applyFont="1" applyFill="1" applyBorder="1" applyAlignment="1">
      <alignment vertical="center" wrapText="1"/>
    </xf>
    <xf numFmtId="0" fontId="5" fillId="0" borderId="2" xfId="0" applyFont="1" applyFill="1" applyBorder="1" applyAlignment="1">
      <alignment horizontal="left" vertical="center"/>
    </xf>
    <xf numFmtId="0" fontId="5" fillId="0" borderId="2" xfId="0" applyFont="1" applyFill="1" applyBorder="1" applyAlignment="1">
      <alignment horizontal="left"/>
    </xf>
    <xf numFmtId="167" fontId="26" fillId="14" borderId="2" xfId="0" applyNumberFormat="1" applyFont="1" applyFill="1" applyBorder="1" applyAlignment="1">
      <alignment horizontal="left" vertical="center"/>
    </xf>
    <xf numFmtId="164" fontId="4" fillId="14" borderId="2" xfId="0" applyNumberFormat="1" applyFont="1" applyFill="1" applyBorder="1" applyAlignment="1">
      <alignment horizontal="center" wrapText="1"/>
    </xf>
    <xf numFmtId="0" fontId="4" fillId="14" borderId="2" xfId="0" applyFont="1" applyFill="1" applyBorder="1" applyAlignment="1">
      <alignment horizontal="center" wrapText="1"/>
    </xf>
    <xf numFmtId="0" fontId="24" fillId="0" borderId="2" xfId="0" applyFont="1" applyFill="1" applyBorder="1" applyAlignment="1">
      <alignment horizontal="center" vertical="top"/>
    </xf>
    <xf numFmtId="0" fontId="23" fillId="13" borderId="4" xfId="0" applyFont="1" applyFill="1" applyBorder="1" applyAlignment="1">
      <alignment vertical="center"/>
    </xf>
    <xf numFmtId="0" fontId="0" fillId="0" borderId="0" xfId="0"/>
    <xf numFmtId="0" fontId="40" fillId="0" borderId="2" xfId="0" applyFont="1" applyBorder="1" applyAlignment="1">
      <alignment horizontal="center" vertical="center"/>
    </xf>
    <xf numFmtId="0" fontId="40" fillId="0" borderId="2" xfId="0" applyFont="1" applyBorder="1"/>
    <xf numFmtId="0" fontId="40" fillId="0" borderId="2" xfId="0" applyFont="1" applyBorder="1" applyAlignment="1">
      <alignment vertical="center"/>
    </xf>
    <xf numFmtId="0" fontId="17" fillId="0" borderId="2" xfId="0" applyFont="1" applyBorder="1" applyAlignment="1">
      <alignment vertical="center" wrapText="1"/>
    </xf>
    <xf numFmtId="0" fontId="40" fillId="0" borderId="2" xfId="0" applyFont="1" applyBorder="1" applyAlignment="1">
      <alignment vertical="center" wrapText="1"/>
    </xf>
    <xf numFmtId="0" fontId="16" fillId="0" borderId="2" xfId="0" applyFont="1" applyFill="1" applyBorder="1" applyAlignment="1">
      <alignment wrapText="1"/>
    </xf>
    <xf numFmtId="0" fontId="40" fillId="0" borderId="0" xfId="0" applyFont="1"/>
    <xf numFmtId="0" fontId="17" fillId="0" borderId="2" xfId="0" applyFont="1" applyFill="1" applyBorder="1"/>
    <xf numFmtId="168" fontId="13" fillId="14" borderId="2" xfId="1" applyNumberFormat="1" applyFont="1" applyFill="1" applyBorder="1" applyAlignment="1">
      <alignment horizontal="right" vertical="center"/>
    </xf>
    <xf numFmtId="168" fontId="19" fillId="0" borderId="3" xfId="1" applyNumberFormat="1" applyFont="1" applyFill="1" applyBorder="1" applyAlignment="1">
      <alignment horizontal="right" vertical="center" wrapText="1"/>
    </xf>
    <xf numFmtId="168" fontId="40" fillId="0" borderId="3" xfId="0" applyNumberFormat="1" applyFont="1" applyBorder="1" applyAlignment="1">
      <alignment horizontal="right" vertical="center"/>
    </xf>
    <xf numFmtId="49" fontId="16" fillId="0" borderId="2"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wrapText="1"/>
    </xf>
    <xf numFmtId="0" fontId="24" fillId="0" borderId="2" xfId="0" applyFont="1" applyFill="1" applyBorder="1" applyAlignment="1" applyProtection="1">
      <alignment horizontal="center" vertical="center"/>
      <protection locked="0"/>
    </xf>
    <xf numFmtId="0" fontId="16" fillId="0" borderId="1" xfId="0" applyFont="1" applyFill="1" applyBorder="1" applyAlignment="1">
      <alignment horizontal="center" vertical="center" wrapText="1"/>
    </xf>
    <xf numFmtId="168" fontId="16" fillId="0" borderId="2" xfId="0" applyNumberFormat="1" applyFont="1" applyFill="1" applyBorder="1" applyAlignment="1">
      <alignment horizontal="right" vertical="center"/>
    </xf>
    <xf numFmtId="0" fontId="6" fillId="5" borderId="10"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7" xfId="0" applyFont="1" applyFill="1" applyBorder="1" applyAlignment="1" applyProtection="1">
      <alignment vertical="center"/>
      <protection locked="0"/>
    </xf>
    <xf numFmtId="0" fontId="19" fillId="13" borderId="4" xfId="0" applyFont="1" applyFill="1" applyBorder="1"/>
    <xf numFmtId="168" fontId="26" fillId="4" borderId="17" xfId="0" applyNumberFormat="1" applyFont="1" applyFill="1" applyBorder="1" applyAlignment="1">
      <alignment horizontal="right" vertical="center" wrapText="1"/>
    </xf>
    <xf numFmtId="0" fontId="16" fillId="0" borderId="23" xfId="0" applyFont="1" applyFill="1" applyBorder="1" applyAlignment="1">
      <alignment horizontal="center" vertical="center" wrapText="1"/>
    </xf>
    <xf numFmtId="0" fontId="16" fillId="0" borderId="23" xfId="0" applyFont="1" applyFill="1" applyBorder="1" applyAlignment="1">
      <alignment horizontal="left" vertical="center" wrapText="1"/>
    </xf>
    <xf numFmtId="0" fontId="16" fillId="0" borderId="2" xfId="0" applyFont="1" applyFill="1" applyBorder="1"/>
    <xf numFmtId="168" fontId="26" fillId="7" borderId="1" xfId="0" applyNumberFormat="1" applyFont="1" applyFill="1" applyBorder="1" applyAlignment="1">
      <alignment horizontal="right" vertical="center" wrapText="1"/>
    </xf>
    <xf numFmtId="168" fontId="26" fillId="7" borderId="20" xfId="0" applyNumberFormat="1" applyFont="1" applyFill="1" applyBorder="1" applyAlignment="1">
      <alignment horizontal="right" vertical="center" wrapText="1"/>
    </xf>
    <xf numFmtId="0" fontId="40" fillId="4" borderId="2" xfId="0" applyFont="1" applyFill="1" applyBorder="1"/>
    <xf numFmtId="164" fontId="26" fillId="13" borderId="2" xfId="0" applyNumberFormat="1" applyFont="1" applyFill="1" applyBorder="1" applyAlignment="1">
      <alignment vertical="center"/>
    </xf>
    <xf numFmtId="0" fontId="17" fillId="13" borderId="2" xfId="0" applyFont="1" applyFill="1" applyBorder="1" applyAlignment="1">
      <alignment vertical="center"/>
    </xf>
    <xf numFmtId="0" fontId="17" fillId="13" borderId="2" xfId="0" applyFont="1" applyFill="1" applyBorder="1" applyAlignment="1"/>
    <xf numFmtId="0" fontId="4" fillId="13" borderId="2" xfId="0" applyFont="1" applyFill="1" applyBorder="1" applyAlignment="1">
      <alignment horizontal="center" vertical="center"/>
    </xf>
    <xf numFmtId="0" fontId="4" fillId="13" borderId="2" xfId="0" applyFont="1" applyFill="1" applyBorder="1" applyAlignment="1"/>
    <xf numFmtId="167" fontId="19" fillId="13" borderId="2" xfId="0" applyNumberFormat="1" applyFont="1" applyFill="1" applyBorder="1" applyAlignment="1">
      <alignment horizontal="center" vertical="center" wrapText="1"/>
    </xf>
    <xf numFmtId="0" fontId="4" fillId="13" borderId="2" xfId="0" applyFont="1" applyFill="1" applyBorder="1" applyAlignment="1">
      <alignment horizontal="center" vertical="center" wrapText="1"/>
    </xf>
    <xf numFmtId="168" fontId="26" fillId="4" borderId="2" xfId="1" applyNumberFormat="1" applyFont="1" applyFill="1" applyBorder="1" applyAlignment="1">
      <alignment horizontal="right" vertical="center"/>
    </xf>
    <xf numFmtId="0" fontId="5" fillId="0" borderId="2" xfId="0" applyFont="1" applyBorder="1" applyAlignment="1">
      <alignment horizontal="center" vertical="center" wrapText="1"/>
    </xf>
    <xf numFmtId="168" fontId="26" fillId="5" borderId="18" xfId="0" applyNumberFormat="1" applyFont="1" applyFill="1" applyBorder="1" applyAlignment="1">
      <alignment horizontal="right" vertical="center" wrapText="1"/>
    </xf>
    <xf numFmtId="168" fontId="26" fillId="5" borderId="29" xfId="0" applyNumberFormat="1" applyFont="1" applyFill="1" applyBorder="1" applyAlignment="1">
      <alignment horizontal="right" vertical="center" wrapText="1"/>
    </xf>
    <xf numFmtId="166" fontId="19" fillId="5" borderId="8" xfId="0" applyNumberFormat="1" applyFont="1" applyFill="1" applyBorder="1" applyAlignment="1">
      <alignment vertical="center" wrapText="1"/>
    </xf>
    <xf numFmtId="0" fontId="5" fillId="4" borderId="2" xfId="0" applyFont="1" applyFill="1" applyBorder="1" applyAlignment="1">
      <alignment vertical="center" wrapText="1"/>
    </xf>
    <xf numFmtId="0" fontId="40" fillId="4" borderId="3" xfId="0" applyFont="1" applyFill="1" applyBorder="1"/>
    <xf numFmtId="0" fontId="4" fillId="13" borderId="4" xfId="0" applyFont="1" applyFill="1" applyBorder="1" applyAlignment="1">
      <alignment horizontal="center" vertical="center" wrapText="1"/>
    </xf>
    <xf numFmtId="4" fontId="4" fillId="13" borderId="4" xfId="0" applyNumberFormat="1" applyFont="1" applyFill="1" applyBorder="1" applyAlignment="1">
      <alignment horizontal="center" vertical="center"/>
    </xf>
    <xf numFmtId="4" fontId="49" fillId="13" borderId="4" xfId="0" applyNumberFormat="1"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168" fontId="26" fillId="4" borderId="18" xfId="0" applyNumberFormat="1" applyFont="1" applyFill="1" applyBorder="1" applyAlignment="1">
      <alignment horizontal="right" vertical="center" wrapText="1"/>
    </xf>
    <xf numFmtId="168" fontId="26" fillId="0" borderId="2" xfId="1" applyNumberFormat="1" applyFont="1" applyFill="1" applyBorder="1" applyAlignment="1">
      <alignment horizontal="right" vertical="center" wrapText="1"/>
    </xf>
    <xf numFmtId="168" fontId="26" fillId="0" borderId="2" xfId="0" applyNumberFormat="1" applyFont="1" applyFill="1" applyBorder="1" applyAlignment="1">
      <alignment horizontal="center" vertical="center" wrapText="1"/>
    </xf>
    <xf numFmtId="0" fontId="16" fillId="0" borderId="19" xfId="0" applyFont="1" applyFill="1" applyBorder="1" applyAlignment="1">
      <alignment vertical="center" wrapText="1"/>
    </xf>
    <xf numFmtId="0" fontId="5" fillId="0" borderId="1" xfId="0" applyFont="1" applyFill="1" applyBorder="1" applyAlignment="1">
      <alignment horizontal="left" vertical="center" wrapText="1"/>
    </xf>
    <xf numFmtId="0" fontId="33" fillId="0" borderId="2" xfId="0" applyFont="1" applyFill="1" applyBorder="1"/>
    <xf numFmtId="168" fontId="13" fillId="0" borderId="2" xfId="1" applyNumberFormat="1" applyFont="1" applyFill="1" applyBorder="1" applyAlignment="1">
      <alignment horizontal="right" vertical="center" wrapText="1"/>
    </xf>
    <xf numFmtId="168" fontId="26" fillId="5" borderId="1" xfId="0" applyNumberFormat="1" applyFont="1" applyFill="1" applyBorder="1" applyAlignment="1">
      <alignment vertical="center" wrapText="1"/>
    </xf>
    <xf numFmtId="168" fontId="17" fillId="0" borderId="2" xfId="0" applyNumberFormat="1" applyFont="1" applyFill="1" applyBorder="1" applyAlignment="1"/>
    <xf numFmtId="0" fontId="16" fillId="0" borderId="8" xfId="0" applyFont="1" applyBorder="1" applyAlignment="1">
      <alignment wrapText="1"/>
    </xf>
    <xf numFmtId="0" fontId="19" fillId="0" borderId="8" xfId="0" applyFont="1" applyFill="1" applyBorder="1" applyAlignment="1">
      <alignment vertical="center" wrapText="1"/>
    </xf>
    <xf numFmtId="168" fontId="40" fillId="0" borderId="8" xfId="0" applyNumberFormat="1" applyFont="1" applyBorder="1" applyAlignment="1"/>
    <xf numFmtId="168" fontId="19" fillId="0" borderId="8" xfId="1" applyNumberFormat="1" applyFont="1" applyBorder="1" applyAlignment="1"/>
    <xf numFmtId="168" fontId="19" fillId="0" borderId="8" xfId="1" applyNumberFormat="1" applyFont="1" applyBorder="1" applyAlignment="1">
      <alignment vertical="center"/>
    </xf>
    <xf numFmtId="0" fontId="40" fillId="0" borderId="8" xfId="0" applyFont="1" applyBorder="1"/>
    <xf numFmtId="0" fontId="40" fillId="3" borderId="2" xfId="0" applyFont="1" applyFill="1" applyBorder="1"/>
    <xf numFmtId="0" fontId="33" fillId="5" borderId="2" xfId="0" applyFont="1" applyFill="1" applyBorder="1" applyAlignment="1">
      <alignment horizontal="center" vertical="center" wrapText="1"/>
    </xf>
    <xf numFmtId="0" fontId="11"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40" fillId="5" borderId="2" xfId="0" applyFont="1" applyFill="1" applyBorder="1"/>
    <xf numFmtId="0" fontId="26" fillId="3" borderId="10" xfId="0" applyFont="1" applyFill="1" applyBorder="1" applyAlignment="1">
      <alignment vertical="center"/>
    </xf>
    <xf numFmtId="0" fontId="40" fillId="3" borderId="4" xfId="0" applyFont="1" applyFill="1" applyBorder="1" applyAlignment="1">
      <alignment vertical="center"/>
    </xf>
    <xf numFmtId="0" fontId="40" fillId="3" borderId="4" xfId="0" applyFont="1" applyFill="1" applyBorder="1"/>
    <xf numFmtId="0" fontId="5" fillId="0" borderId="23"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4" xfId="0" applyFont="1" applyFill="1" applyBorder="1" applyAlignment="1">
      <alignment horizontal="left" vertical="center" wrapText="1"/>
    </xf>
    <xf numFmtId="0" fontId="16" fillId="0" borderId="2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6" fontId="16" fillId="0" borderId="2" xfId="0" applyNumberFormat="1" applyFont="1" applyBorder="1" applyAlignment="1">
      <alignment horizontal="center"/>
    </xf>
    <xf numFmtId="166" fontId="16" fillId="0" borderId="2" xfId="0" applyNumberFormat="1" applyFont="1" applyBorder="1"/>
    <xf numFmtId="0" fontId="16" fillId="0" borderId="2" xfId="0" applyFont="1" applyFill="1" applyBorder="1" applyAlignment="1">
      <alignment vertical="center"/>
    </xf>
    <xf numFmtId="0" fontId="26" fillId="12" borderId="10" xfId="0" applyFont="1" applyFill="1" applyBorder="1" applyAlignment="1">
      <alignment vertical="center"/>
    </xf>
    <xf numFmtId="0" fontId="26" fillId="12" borderId="4" xfId="0" applyFont="1" applyFill="1" applyBorder="1" applyAlignment="1">
      <alignment vertical="center"/>
    </xf>
    <xf numFmtId="0" fontId="13" fillId="12" borderId="7" xfId="0" applyFont="1" applyFill="1" applyBorder="1" applyAlignment="1">
      <alignment vertical="center"/>
    </xf>
    <xf numFmtId="0" fontId="3" fillId="12" borderId="2" xfId="0" applyFont="1" applyFill="1" applyBorder="1"/>
    <xf numFmtId="0" fontId="4" fillId="3"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49" fillId="3" borderId="4"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0" fillId="0" borderId="8" xfId="0" applyFont="1" applyFill="1" applyBorder="1"/>
    <xf numFmtId="176" fontId="16" fillId="0" borderId="17" xfId="0" applyNumberFormat="1" applyFont="1" applyFill="1" applyBorder="1" applyAlignment="1">
      <alignment horizontal="center" vertical="center" wrapText="1"/>
    </xf>
    <xf numFmtId="0" fontId="40" fillId="0" borderId="3" xfId="0" applyFont="1" applyFill="1" applyBorder="1"/>
    <xf numFmtId="0" fontId="26" fillId="14" borderId="10" xfId="0" applyFont="1" applyFill="1" applyBorder="1" applyAlignment="1">
      <alignment vertical="center"/>
    </xf>
    <xf numFmtId="0" fontId="26" fillId="14" borderId="4" xfId="0" applyFont="1" applyFill="1" applyBorder="1" applyAlignment="1">
      <alignment vertical="center"/>
    </xf>
    <xf numFmtId="0" fontId="4" fillId="14" borderId="2" xfId="0" applyFont="1" applyFill="1" applyBorder="1" applyAlignment="1">
      <alignment horizontal="center" vertical="center" wrapText="1"/>
    </xf>
    <xf numFmtId="164" fontId="26" fillId="18" borderId="10" xfId="0" applyNumberFormat="1" applyFont="1" applyFill="1" applyBorder="1" applyAlignment="1">
      <alignment vertical="center"/>
    </xf>
    <xf numFmtId="0" fontId="26" fillId="13" borderId="4" xfId="0" applyFont="1" applyFill="1" applyBorder="1" applyAlignment="1">
      <alignment horizontal="center" vertical="center"/>
    </xf>
    <xf numFmtId="0" fontId="4" fillId="13" borderId="4" xfId="0" applyFont="1" applyFill="1" applyBorder="1" applyAlignment="1">
      <alignment vertical="center"/>
    </xf>
    <xf numFmtId="167" fontId="13" fillId="13" borderId="4" xfId="0"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0" fontId="5" fillId="3" borderId="4" xfId="0" applyFont="1" applyFill="1" applyBorder="1" applyAlignment="1">
      <alignment vertical="center" wrapText="1"/>
    </xf>
    <xf numFmtId="0" fontId="5" fillId="3" borderId="7" xfId="0" applyFont="1" applyFill="1" applyBorder="1" applyAlignment="1">
      <alignment vertical="center" wrapText="1"/>
    </xf>
    <xf numFmtId="168" fontId="13" fillId="5" borderId="8" xfId="1" applyNumberFormat="1" applyFont="1" applyFill="1" applyBorder="1" applyAlignment="1" applyProtection="1">
      <alignment vertical="center"/>
      <protection locked="0"/>
    </xf>
    <xf numFmtId="168" fontId="13" fillId="5" borderId="8" xfId="0" applyNumberFormat="1" applyFont="1" applyFill="1" applyBorder="1" applyAlignment="1" applyProtection="1">
      <alignment horizontal="center" vertical="center"/>
      <protection locked="0"/>
    </xf>
    <xf numFmtId="0" fontId="19" fillId="0" borderId="2" xfId="0" applyFont="1" applyFill="1" applyBorder="1" applyAlignment="1">
      <alignment vertical="center"/>
    </xf>
    <xf numFmtId="0" fontId="16" fillId="0" borderId="17" xfId="0" applyFont="1" applyFill="1" applyBorder="1" applyAlignment="1">
      <alignment horizontal="center" vertical="center" wrapText="1"/>
    </xf>
    <xf numFmtId="0" fontId="19" fillId="14" borderId="2" xfId="0" applyFont="1" applyFill="1" applyBorder="1" applyAlignment="1">
      <alignment vertical="center"/>
    </xf>
    <xf numFmtId="0" fontId="16" fillId="0" borderId="25" xfId="0" applyFont="1" applyFill="1" applyBorder="1" applyAlignment="1">
      <alignment horizontal="center" vertical="center" wrapText="1"/>
    </xf>
    <xf numFmtId="0" fontId="5" fillId="0" borderId="1" xfId="0" applyFont="1" applyFill="1" applyBorder="1" applyAlignment="1">
      <alignment horizontal="left"/>
    </xf>
    <xf numFmtId="0" fontId="16" fillId="0" borderId="32" xfId="0" applyFont="1" applyFill="1" applyBorder="1" applyAlignment="1">
      <alignment horizontal="left" vertical="center" wrapText="1"/>
    </xf>
    <xf numFmtId="0" fontId="19" fillId="0" borderId="36" xfId="0" applyFont="1" applyFill="1" applyBorder="1" applyAlignment="1">
      <alignment horizontal="center" vertical="center"/>
    </xf>
    <xf numFmtId="178" fontId="11" fillId="0" borderId="2" xfId="0" applyNumberFormat="1" applyFont="1" applyFill="1" applyBorder="1" applyAlignment="1">
      <alignment horizontal="center" vertical="center"/>
    </xf>
    <xf numFmtId="167" fontId="40" fillId="0" borderId="2" xfId="1" applyNumberFormat="1" applyFont="1" applyBorder="1"/>
    <xf numFmtId="0" fontId="11" fillId="0" borderId="2" xfId="0" applyFont="1" applyFill="1" applyBorder="1" applyAlignment="1">
      <alignment horizontal="center" vertical="center" wrapText="1"/>
    </xf>
    <xf numFmtId="0" fontId="21" fillId="8" borderId="2" xfId="0" applyFont="1" applyFill="1" applyBorder="1" applyAlignment="1">
      <alignment horizontal="left"/>
    </xf>
    <xf numFmtId="49" fontId="11" fillId="0" borderId="2" xfId="0" applyNumberFormat="1" applyFont="1" applyFill="1" applyBorder="1" applyAlignment="1">
      <alignment horizontal="center" vertical="center" wrapText="1"/>
    </xf>
    <xf numFmtId="168" fontId="21" fillId="8" borderId="2" xfId="1" applyNumberFormat="1" applyFont="1" applyFill="1" applyBorder="1" applyAlignment="1">
      <alignment horizontal="left"/>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xf>
    <xf numFmtId="168" fontId="5" fillId="0" borderId="2" xfId="1" applyNumberFormat="1" applyFont="1" applyFill="1" applyBorder="1" applyAlignment="1">
      <alignment horizontal="right" vertical="center"/>
    </xf>
    <xf numFmtId="168" fontId="6" fillId="0" borderId="2" xfId="1" applyNumberFormat="1" applyFont="1" applyFill="1" applyBorder="1" applyAlignment="1">
      <alignment horizontal="right" vertical="center"/>
    </xf>
    <xf numFmtId="168" fontId="13" fillId="0" borderId="2" xfId="1" applyNumberFormat="1" applyFont="1" applyFill="1" applyBorder="1" applyAlignment="1">
      <alignment horizontal="right" vertical="center"/>
    </xf>
    <xf numFmtId="0" fontId="21" fillId="11" borderId="10" xfId="0" applyFont="1" applyFill="1" applyBorder="1" applyAlignment="1">
      <alignment vertical="center" wrapText="1"/>
    </xf>
    <xf numFmtId="0" fontId="16" fillId="0" borderId="0" xfId="0" applyFont="1" applyBorder="1" applyAlignment="1"/>
    <xf numFmtId="0" fontId="16" fillId="0" borderId="0" xfId="0" applyFont="1" applyBorder="1"/>
    <xf numFmtId="164" fontId="40" fillId="0" borderId="0" xfId="1" applyFont="1"/>
    <xf numFmtId="0" fontId="24" fillId="0" borderId="2" xfId="0" applyFont="1" applyFill="1" applyBorder="1" applyAlignment="1" applyProtection="1">
      <alignment horizontal="left" vertical="center" wrapText="1"/>
      <protection locked="0"/>
    </xf>
    <xf numFmtId="0" fontId="24" fillId="0" borderId="2" xfId="0" applyFont="1" applyFill="1" applyBorder="1" applyAlignment="1">
      <alignment wrapText="1"/>
    </xf>
    <xf numFmtId="0" fontId="24" fillId="0" borderId="2" xfId="0" applyFont="1" applyFill="1" applyBorder="1" applyAlignment="1" applyProtection="1">
      <alignment horizontal="left" vertical="center"/>
      <protection locked="0"/>
    </xf>
    <xf numFmtId="0" fontId="24" fillId="0" borderId="2" xfId="0" applyFont="1" applyBorder="1" applyAlignment="1">
      <alignment horizontal="center" vertical="center"/>
    </xf>
    <xf numFmtId="168" fontId="17" fillId="0" borderId="2" xfId="0" applyNumberFormat="1" applyFont="1" applyBorder="1" applyAlignment="1">
      <alignment horizontal="right" vertical="center"/>
    </xf>
    <xf numFmtId="4" fontId="24" fillId="6" borderId="2" xfId="0" applyNumberFormat="1" applyFont="1" applyFill="1" applyBorder="1" applyAlignment="1">
      <alignment horizontal="center" vertical="center" wrapText="1"/>
    </xf>
    <xf numFmtId="4" fontId="24" fillId="0" borderId="2"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xf>
    <xf numFmtId="167" fontId="17" fillId="0" borderId="2" xfId="1" applyNumberFormat="1" applyFont="1" applyFill="1" applyBorder="1" applyAlignment="1">
      <alignment vertical="center"/>
    </xf>
    <xf numFmtId="164" fontId="17" fillId="0" borderId="2" xfId="1" applyFont="1" applyFill="1" applyBorder="1"/>
    <xf numFmtId="0" fontId="16" fillId="0" borderId="32" xfId="0" applyFont="1" applyBorder="1" applyAlignment="1">
      <alignment vertical="center" wrapText="1"/>
    </xf>
    <xf numFmtId="4" fontId="19" fillId="0" borderId="27" xfId="0" applyNumberFormat="1" applyFont="1" applyFill="1" applyBorder="1" applyAlignment="1">
      <alignment horizontal="center" vertical="center" wrapText="1"/>
    </xf>
    <xf numFmtId="168" fontId="17" fillId="5" borderId="35" xfId="0" applyNumberFormat="1" applyFont="1" applyFill="1" applyBorder="1" applyAlignment="1"/>
    <xf numFmtId="168" fontId="26" fillId="5" borderId="27" xfId="0" applyNumberFormat="1" applyFont="1" applyFill="1" applyBorder="1" applyAlignment="1">
      <alignment vertical="center" wrapText="1"/>
    </xf>
    <xf numFmtId="0" fontId="16" fillId="0" borderId="43" xfId="0" applyFont="1" applyFill="1" applyBorder="1" applyAlignment="1">
      <alignment horizontal="left" vertical="center" wrapText="1"/>
    </xf>
    <xf numFmtId="177" fontId="19" fillId="0" borderId="36" xfId="0" applyNumberFormat="1" applyFont="1" applyFill="1" applyBorder="1" applyAlignment="1">
      <alignment horizontal="center" vertical="center"/>
    </xf>
    <xf numFmtId="164" fontId="19" fillId="0" borderId="27" xfId="0" applyNumberFormat="1" applyFont="1" applyFill="1" applyBorder="1" applyAlignment="1">
      <alignment horizontal="right" vertical="center" wrapText="1"/>
    </xf>
    <xf numFmtId="168" fontId="26" fillId="4" borderId="2" xfId="1" applyNumberFormat="1" applyFont="1" applyFill="1" applyBorder="1" applyAlignment="1">
      <alignment horizontal="right" vertical="center" wrapText="1"/>
    </xf>
    <xf numFmtId="167" fontId="11" fillId="4" borderId="2" xfId="1" applyNumberFormat="1" applyFont="1" applyFill="1" applyBorder="1" applyAlignment="1">
      <alignment horizontal="center" vertical="center" wrapText="1"/>
    </xf>
    <xf numFmtId="0" fontId="58" fillId="20" borderId="56" xfId="0" applyFont="1" applyFill="1" applyBorder="1" applyAlignment="1">
      <alignment horizontal="center" vertical="center"/>
    </xf>
    <xf numFmtId="0" fontId="58" fillId="20" borderId="56" xfId="0" applyFont="1" applyFill="1" applyBorder="1" applyAlignment="1">
      <alignment vertical="center"/>
    </xf>
    <xf numFmtId="0" fontId="58" fillId="20" borderId="56" xfId="0" applyFont="1" applyFill="1" applyBorder="1" applyAlignment="1">
      <alignment horizontal="right" vertical="center"/>
    </xf>
    <xf numFmtId="0" fontId="59" fillId="20" borderId="56" xfId="0" applyFont="1" applyFill="1" applyBorder="1" applyAlignment="1">
      <alignment vertical="center"/>
    </xf>
    <xf numFmtId="0" fontId="4" fillId="0" borderId="0" xfId="0" applyFont="1" applyFill="1" applyBorder="1" applyAlignment="1">
      <alignment vertical="center" wrapText="1"/>
    </xf>
    <xf numFmtId="0" fontId="53" fillId="0" borderId="0" xfId="0" applyFont="1" applyFill="1" applyBorder="1" applyAlignment="1">
      <alignment horizontal="center" vertical="center" wrapText="1"/>
    </xf>
    <xf numFmtId="0" fontId="55" fillId="0" borderId="0" xfId="0" applyFont="1" applyBorder="1" applyAlignment="1">
      <alignment vertical="center" wrapText="1"/>
    </xf>
    <xf numFmtId="0" fontId="55" fillId="0" borderId="0" xfId="0" applyFont="1" applyBorder="1" applyAlignment="1">
      <alignment horizontal="center" vertical="center" wrapText="1"/>
    </xf>
    <xf numFmtId="0" fontId="60" fillId="0" borderId="2" xfId="0" applyFont="1" applyBorder="1" applyAlignment="1">
      <alignment vertical="center" wrapText="1"/>
    </xf>
    <xf numFmtId="0" fontId="55" fillId="0" borderId="2" xfId="0" applyFont="1" applyBorder="1" applyAlignment="1">
      <alignment horizontal="center" vertical="center"/>
    </xf>
    <xf numFmtId="0" fontId="55" fillId="0" borderId="2" xfId="0" applyFont="1" applyBorder="1" applyAlignment="1">
      <alignment horizontal="right" vertical="center"/>
    </xf>
    <xf numFmtId="0" fontId="55" fillId="0" borderId="2" xfId="0" applyFont="1" applyBorder="1" applyAlignment="1">
      <alignment vertical="center"/>
    </xf>
    <xf numFmtId="0" fontId="55" fillId="0" borderId="2" xfId="0" applyFont="1" applyBorder="1" applyAlignment="1">
      <alignment vertical="center" wrapText="1"/>
    </xf>
    <xf numFmtId="0" fontId="60" fillId="0" borderId="2" xfId="0" applyFont="1" applyBorder="1" applyAlignment="1">
      <alignment vertical="center"/>
    </xf>
    <xf numFmtId="0" fontId="64" fillId="0" borderId="60" xfId="0" applyFont="1" applyBorder="1" applyAlignment="1">
      <alignment vertical="center" wrapText="1"/>
    </xf>
    <xf numFmtId="164" fontId="64" fillId="0" borderId="61" xfId="0" applyNumberFormat="1" applyFont="1" applyBorder="1" applyAlignment="1">
      <alignment horizontal="center" vertical="center" wrapText="1"/>
    </xf>
    <xf numFmtId="176" fontId="64" fillId="0" borderId="61" xfId="0" applyNumberFormat="1" applyFont="1" applyBorder="1" applyAlignment="1">
      <alignment horizontal="center" vertical="center"/>
    </xf>
    <xf numFmtId="164" fontId="64" fillId="0" borderId="61" xfId="0" applyNumberFormat="1" applyFont="1" applyBorder="1" applyAlignment="1">
      <alignment vertical="center" wrapText="1"/>
    </xf>
    <xf numFmtId="164" fontId="64" fillId="20" borderId="61" xfId="0" applyNumberFormat="1" applyFont="1" applyFill="1" applyBorder="1" applyAlignment="1">
      <alignment vertical="center" wrapText="1"/>
    </xf>
    <xf numFmtId="164" fontId="64" fillId="20" borderId="61" xfId="0" applyNumberFormat="1" applyFont="1" applyFill="1" applyBorder="1" applyAlignment="1">
      <alignment horizontal="center" vertical="center" wrapText="1"/>
    </xf>
    <xf numFmtId="0" fontId="65" fillId="20" borderId="61" xfId="0" applyFont="1" applyFill="1" applyBorder="1" applyAlignment="1">
      <alignment vertical="center" wrapText="1"/>
    </xf>
    <xf numFmtId="0" fontId="66" fillId="0" borderId="61" xfId="0" applyFont="1" applyBorder="1" applyAlignment="1">
      <alignment vertical="center"/>
    </xf>
    <xf numFmtId="17" fontId="66" fillId="0" borderId="61" xfId="0" applyNumberFormat="1" applyFont="1" applyBorder="1" applyAlignment="1">
      <alignment vertical="center"/>
    </xf>
    <xf numFmtId="0" fontId="64" fillId="0" borderId="61" xfId="0" applyFont="1" applyBorder="1" applyAlignment="1">
      <alignment vertical="center" wrapText="1"/>
    </xf>
    <xf numFmtId="0" fontId="64" fillId="0" borderId="61" xfId="0" applyFont="1" applyBorder="1" applyAlignment="1">
      <alignment horizontal="center" vertical="center" wrapText="1"/>
    </xf>
    <xf numFmtId="0" fontId="65" fillId="0" borderId="61" xfId="0" applyFont="1" applyBorder="1" applyAlignment="1">
      <alignment vertical="center" wrapText="1"/>
    </xf>
    <xf numFmtId="0" fontId="64" fillId="0" borderId="61" xfId="0" applyFont="1" applyBorder="1" applyAlignment="1">
      <alignment horizontal="center" vertical="center"/>
    </xf>
    <xf numFmtId="0" fontId="64" fillId="20" borderId="61" xfId="0" applyFont="1" applyFill="1" applyBorder="1" applyAlignment="1">
      <alignment vertical="center" wrapText="1"/>
    </xf>
    <xf numFmtId="0" fontId="64" fillId="20" borderId="61" xfId="0" applyFont="1" applyFill="1" applyBorder="1" applyAlignment="1">
      <alignment horizontal="center" vertical="center" wrapText="1"/>
    </xf>
    <xf numFmtId="164" fontId="56" fillId="0" borderId="54" xfId="0" applyNumberFormat="1" applyFont="1" applyBorder="1" applyAlignment="1">
      <alignment horizontal="right" vertical="center" wrapText="1"/>
    </xf>
    <xf numFmtId="0" fontId="60" fillId="20" borderId="4" xfId="0" applyFont="1" applyFill="1" applyBorder="1" applyAlignment="1">
      <alignment vertical="center" wrapText="1"/>
    </xf>
    <xf numFmtId="0" fontId="60" fillId="20" borderId="4" xfId="0" applyFont="1" applyFill="1" applyBorder="1" applyAlignment="1">
      <alignment horizontal="center" vertical="center" wrapText="1"/>
    </xf>
    <xf numFmtId="0" fontId="60" fillId="20" borderId="4" xfId="0" applyFont="1" applyFill="1" applyBorder="1" applyAlignment="1">
      <alignment horizontal="left" vertical="center" wrapText="1"/>
    </xf>
    <xf numFmtId="0" fontId="61" fillId="0" borderId="61" xfId="0" applyFont="1" applyBorder="1" applyAlignment="1">
      <alignment horizontal="left" vertical="center" wrapText="1"/>
    </xf>
    <xf numFmtId="0" fontId="43" fillId="0" borderId="2" xfId="0" applyFont="1" applyBorder="1" applyAlignment="1">
      <alignment vertical="center"/>
    </xf>
    <xf numFmtId="0" fontId="5" fillId="0" borderId="2" xfId="0" applyFont="1" applyFill="1" applyBorder="1" applyAlignment="1">
      <alignment horizontal="left" vertical="center" wrapText="1"/>
    </xf>
    <xf numFmtId="168" fontId="40" fillId="0" borderId="2" xfId="0" applyNumberFormat="1" applyFont="1" applyBorder="1" applyAlignment="1">
      <alignment horizontal="right" vertical="center"/>
    </xf>
    <xf numFmtId="0" fontId="24" fillId="0" borderId="54" xfId="0" applyFont="1" applyFill="1" applyBorder="1" applyAlignment="1">
      <alignment horizontal="left" vertical="center" wrapText="1"/>
    </xf>
    <xf numFmtId="0" fontId="43" fillId="0" borderId="57" xfId="0" applyFont="1" applyBorder="1" applyAlignment="1">
      <alignment vertical="center"/>
    </xf>
    <xf numFmtId="0" fontId="43" fillId="0" borderId="61" xfId="0" applyFont="1" applyBorder="1" applyAlignment="1">
      <alignment vertical="center" wrapText="1"/>
    </xf>
    <xf numFmtId="0" fontId="43" fillId="0" borderId="61" xfId="0" applyFont="1" applyBorder="1" applyAlignment="1">
      <alignment horizontal="center" vertical="center"/>
    </xf>
    <xf numFmtId="0" fontId="43" fillId="0" borderId="61" xfId="0" applyFont="1" applyBorder="1" applyAlignment="1">
      <alignment vertical="center"/>
    </xf>
    <xf numFmtId="0" fontId="43" fillId="0" borderId="61" xfId="0" applyFont="1" applyBorder="1" applyAlignment="1">
      <alignment horizontal="center" vertical="center" wrapText="1"/>
    </xf>
    <xf numFmtId="168" fontId="13" fillId="0" borderId="2" xfId="0" applyNumberFormat="1" applyFont="1" applyBorder="1" applyAlignment="1">
      <alignment horizontal="right" vertical="center" wrapText="1"/>
    </xf>
    <xf numFmtId="49" fontId="43" fillId="0" borderId="2" xfId="0" applyNumberFormat="1" applyFont="1" applyBorder="1" applyAlignment="1">
      <alignment horizontal="center" vertical="center"/>
    </xf>
    <xf numFmtId="49" fontId="43" fillId="0" borderId="2" xfId="0" applyNumberFormat="1" applyFont="1" applyBorder="1" applyAlignment="1">
      <alignment horizontal="right" vertical="center"/>
    </xf>
    <xf numFmtId="49" fontId="43" fillId="0" borderId="2" xfId="0" applyNumberFormat="1" applyFont="1" applyBorder="1" applyAlignment="1">
      <alignment vertical="center"/>
    </xf>
    <xf numFmtId="49" fontId="47" fillId="0" borderId="2" xfId="0" applyNumberFormat="1" applyFont="1" applyBorder="1" applyAlignment="1">
      <alignment vertical="center"/>
    </xf>
    <xf numFmtId="176" fontId="43" fillId="20" borderId="2" xfId="0" applyNumberFormat="1" applyFont="1" applyFill="1" applyBorder="1" applyAlignment="1">
      <alignment horizontal="center" vertical="center" wrapText="1"/>
    </xf>
    <xf numFmtId="174" fontId="40" fillId="0" borderId="2" xfId="0" applyNumberFormat="1" applyFont="1" applyBorder="1" applyAlignment="1">
      <alignment horizontal="right" vertical="center"/>
    </xf>
    <xf numFmtId="174" fontId="40" fillId="0" borderId="2" xfId="0" applyNumberFormat="1" applyFont="1" applyBorder="1" applyAlignment="1">
      <alignment vertical="center"/>
    </xf>
    <xf numFmtId="49" fontId="43" fillId="0" borderId="2" xfId="0" applyNumberFormat="1" applyFont="1" applyBorder="1" applyAlignment="1">
      <alignment vertical="center" wrapText="1"/>
    </xf>
    <xf numFmtId="0" fontId="3" fillId="13" borderId="2" xfId="0" applyFont="1" applyFill="1" applyBorder="1" applyAlignment="1">
      <alignment horizontal="center" vertical="center" wrapText="1"/>
    </xf>
    <xf numFmtId="165" fontId="3" fillId="13" borderId="2" xfId="0" applyNumberFormat="1" applyFont="1" applyFill="1" applyBorder="1" applyAlignment="1">
      <alignment horizontal="center" vertical="center" wrapText="1"/>
    </xf>
    <xf numFmtId="0" fontId="3" fillId="13" borderId="2" xfId="0" applyFont="1" applyFill="1" applyBorder="1" applyAlignment="1">
      <alignment vertical="center" wrapText="1"/>
    </xf>
    <xf numFmtId="0" fontId="3" fillId="13" borderId="2" xfId="0" applyFont="1" applyFill="1" applyBorder="1" applyAlignment="1" applyProtection="1">
      <alignment horizontal="center" vertical="center"/>
      <protection locked="0"/>
    </xf>
    <xf numFmtId="168" fontId="19" fillId="13" borderId="2" xfId="1" applyNumberFormat="1" applyFont="1" applyFill="1" applyBorder="1" applyAlignment="1">
      <alignment horizontal="right" vertical="center" wrapText="1"/>
    </xf>
    <xf numFmtId="167" fontId="11" fillId="13" borderId="2" xfId="1" applyNumberFormat="1" applyFont="1" applyFill="1" applyBorder="1" applyAlignment="1">
      <alignment horizontal="center" vertical="center" wrapText="1"/>
    </xf>
    <xf numFmtId="167" fontId="11" fillId="13" borderId="2" xfId="1" applyNumberFormat="1" applyFont="1" applyFill="1" applyBorder="1" applyAlignment="1">
      <alignment horizontal="center"/>
    </xf>
    <xf numFmtId="176" fontId="29" fillId="0" borderId="2" xfId="0" applyNumberFormat="1" applyFont="1" applyFill="1" applyBorder="1" applyAlignment="1">
      <alignment horizontal="center" vertical="center" wrapText="1"/>
    </xf>
    <xf numFmtId="167" fontId="19" fillId="0" borderId="2" xfId="1" applyNumberFormat="1" applyFont="1" applyFill="1" applyBorder="1" applyAlignment="1">
      <alignment horizontal="center"/>
    </xf>
    <xf numFmtId="174" fontId="19" fillId="0" borderId="3" xfId="0" applyNumberFormat="1" applyFont="1" applyFill="1" applyBorder="1" applyAlignment="1">
      <alignment vertical="center" wrapText="1"/>
    </xf>
    <xf numFmtId="174" fontId="19" fillId="0" borderId="22" xfId="0" applyNumberFormat="1" applyFont="1" applyFill="1" applyBorder="1" applyAlignment="1">
      <alignment vertical="center" wrapText="1"/>
    </xf>
    <xf numFmtId="174" fontId="19" fillId="0" borderId="8" xfId="0" applyNumberFormat="1" applyFont="1" applyFill="1" applyBorder="1" applyAlignment="1">
      <alignment vertical="center" wrapText="1"/>
    </xf>
    <xf numFmtId="174" fontId="40" fillId="20" borderId="4" xfId="0" applyNumberFormat="1" applyFont="1" applyFill="1" applyBorder="1" applyAlignment="1">
      <alignment horizontal="center" vertical="center" wrapText="1"/>
    </xf>
    <xf numFmtId="174" fontId="40" fillId="20" borderId="4" xfId="0" applyNumberFormat="1" applyFont="1" applyFill="1" applyBorder="1" applyAlignment="1">
      <alignment horizontal="right" vertical="center" wrapText="1"/>
    </xf>
    <xf numFmtId="174" fontId="40" fillId="20" borderId="4" xfId="0" applyNumberFormat="1" applyFont="1" applyFill="1" applyBorder="1" applyAlignment="1">
      <alignment vertical="center" wrapText="1"/>
    </xf>
    <xf numFmtId="174" fontId="19" fillId="0" borderId="4" xfId="0" applyNumberFormat="1" applyFont="1" applyFill="1" applyBorder="1" applyAlignment="1">
      <alignment vertical="center" wrapText="1"/>
    </xf>
    <xf numFmtId="174" fontId="19" fillId="0" borderId="7" xfId="0" applyNumberFormat="1" applyFont="1" applyFill="1" applyBorder="1" applyAlignment="1">
      <alignment vertical="center" wrapText="1"/>
    </xf>
    <xf numFmtId="0" fontId="61" fillId="0" borderId="61" xfId="0" applyFont="1" applyBorder="1" applyAlignment="1">
      <alignment horizontal="center" vertical="center" wrapText="1"/>
    </xf>
    <xf numFmtId="0" fontId="84" fillId="0" borderId="54" xfId="0" applyFont="1" applyBorder="1" applyAlignment="1">
      <alignment horizontal="left" vertical="center"/>
    </xf>
    <xf numFmtId="0" fontId="84" fillId="0" borderId="54" xfId="0" applyFont="1" applyBorder="1" applyAlignment="1">
      <alignment horizontal="center" vertical="center"/>
    </xf>
    <xf numFmtId="0" fontId="87" fillId="0" borderId="60" xfId="0" applyFont="1" applyBorder="1" applyAlignment="1">
      <alignment vertical="center"/>
    </xf>
    <xf numFmtId="0" fontId="84" fillId="0" borderId="61" xfId="0" applyFont="1" applyBorder="1" applyAlignment="1">
      <alignment horizontal="center" vertical="center"/>
    </xf>
    <xf numFmtId="176" fontId="84" fillId="0" borderId="61" xfId="0" applyNumberFormat="1" applyFont="1" applyBorder="1" applyAlignment="1">
      <alignment horizontal="center" vertical="center"/>
    </xf>
    <xf numFmtId="0" fontId="84" fillId="0" borderId="60" xfId="0" applyFont="1" applyBorder="1" applyAlignment="1">
      <alignment vertical="center" wrapText="1"/>
    </xf>
    <xf numFmtId="0" fontId="84" fillId="0" borderId="61" xfId="0" applyFont="1" applyBorder="1" applyAlignment="1">
      <alignment horizontal="center" vertical="center" wrapText="1"/>
    </xf>
    <xf numFmtId="176" fontId="84" fillId="0" borderId="61" xfId="0" applyNumberFormat="1" applyFont="1" applyBorder="1" applyAlignment="1">
      <alignment horizontal="center" vertical="center" wrapText="1"/>
    </xf>
    <xf numFmtId="0" fontId="84" fillId="0" borderId="54" xfId="0" applyFont="1" applyBorder="1" applyAlignment="1">
      <alignment horizontal="left" vertical="center" wrapText="1"/>
    </xf>
    <xf numFmtId="175" fontId="84" fillId="0" borderId="54" xfId="0" applyNumberFormat="1" applyFont="1" applyBorder="1" applyAlignment="1">
      <alignment horizontal="center" vertical="center" wrapText="1"/>
    </xf>
    <xf numFmtId="0" fontId="87" fillId="0" borderId="60" xfId="0" applyFont="1" applyBorder="1" applyAlignment="1">
      <alignment vertical="center" wrapText="1"/>
    </xf>
    <xf numFmtId="0" fontId="87" fillId="0" borderId="60" xfId="0" applyFont="1" applyBorder="1" applyAlignment="1">
      <alignment horizontal="left" vertical="center" wrapText="1"/>
    </xf>
    <xf numFmtId="0" fontId="84" fillId="0" borderId="54" xfId="0" applyFont="1" applyBorder="1" applyAlignment="1">
      <alignment horizontal="center" vertical="center" wrapText="1"/>
    </xf>
    <xf numFmtId="168" fontId="89" fillId="0" borderId="54" xfId="0" applyNumberFormat="1" applyFont="1" applyBorder="1" applyAlignment="1">
      <alignment vertical="center"/>
    </xf>
    <xf numFmtId="168" fontId="89" fillId="0" borderId="54" xfId="0" applyNumberFormat="1" applyFont="1" applyBorder="1" applyAlignment="1">
      <alignment horizontal="right" vertical="center" wrapText="1"/>
    </xf>
    <xf numFmtId="168" fontId="89" fillId="0" borderId="54" xfId="0" applyNumberFormat="1" applyFont="1" applyBorder="1" applyAlignment="1">
      <alignment vertical="center" wrapText="1"/>
    </xf>
    <xf numFmtId="168" fontId="40" fillId="0" borderId="54" xfId="0" applyNumberFormat="1" applyFont="1" applyBorder="1"/>
    <xf numFmtId="168" fontId="40" fillId="0" borderId="54" xfId="0" applyNumberFormat="1" applyFont="1" applyBorder="1" applyAlignment="1"/>
    <xf numFmtId="168" fontId="89" fillId="0" borderId="56" xfId="0" applyNumberFormat="1" applyFont="1" applyBorder="1" applyAlignment="1">
      <alignment vertical="center"/>
    </xf>
    <xf numFmtId="0" fontId="90" fillId="0" borderId="61" xfId="0" applyFont="1" applyBorder="1" applyAlignment="1">
      <alignment horizontal="center" vertical="center" wrapText="1"/>
    </xf>
    <xf numFmtId="175" fontId="61" fillId="0" borderId="61" xfId="0" applyNumberFormat="1" applyFont="1" applyBorder="1" applyAlignment="1">
      <alignment horizontal="center" vertical="center" wrapText="1"/>
    </xf>
    <xf numFmtId="176" fontId="43" fillId="0" borderId="61" xfId="0" applyNumberFormat="1" applyFont="1" applyBorder="1" applyAlignment="1">
      <alignment horizontal="center" vertical="center" wrapText="1"/>
    </xf>
    <xf numFmtId="176" fontId="48" fillId="0" borderId="61" xfId="0" applyNumberFormat="1" applyFont="1" applyBorder="1" applyAlignment="1">
      <alignment horizontal="center" vertical="center" wrapText="1"/>
    </xf>
    <xf numFmtId="0" fontId="61" fillId="0" borderId="59" xfId="0" applyFont="1" applyBorder="1" applyAlignment="1">
      <alignment horizontal="left" vertical="center" wrapText="1"/>
    </xf>
    <xf numFmtId="0" fontId="61" fillId="0" borderId="57" xfId="0" applyFont="1" applyBorder="1" applyAlignment="1">
      <alignment horizontal="left" vertical="center" wrapText="1"/>
    </xf>
    <xf numFmtId="175" fontId="89" fillId="0" borderId="61" xfId="0" applyNumberFormat="1" applyFont="1" applyBorder="1" applyAlignment="1">
      <alignment horizontal="right" vertical="center" wrapText="1"/>
    </xf>
    <xf numFmtId="175" fontId="89" fillId="0" borderId="61" xfId="0" applyNumberFormat="1" applyFont="1" applyBorder="1" applyAlignment="1">
      <alignment vertical="center" wrapText="1"/>
    </xf>
    <xf numFmtId="175" fontId="89" fillId="0" borderId="62" xfId="0" applyNumberFormat="1" applyFont="1" applyBorder="1" applyAlignment="1">
      <alignment horizontal="right" vertical="center" wrapText="1"/>
    </xf>
    <xf numFmtId="167" fontId="19" fillId="13" borderId="4" xfId="1" applyNumberFormat="1" applyFont="1" applyFill="1" applyBorder="1" applyAlignment="1">
      <alignment vertical="center" wrapText="1"/>
    </xf>
    <xf numFmtId="167" fontId="19" fillId="0" borderId="0" xfId="0" applyNumberFormat="1" applyFont="1" applyFill="1" applyBorder="1" applyAlignment="1">
      <alignment horizontal="center" vertical="center" wrapText="1"/>
    </xf>
    <xf numFmtId="0" fontId="61" fillId="0" borderId="54" xfId="0" applyFont="1" applyFill="1" applyBorder="1" applyAlignment="1">
      <alignment horizontal="left" vertical="center" wrapText="1"/>
    </xf>
    <xf numFmtId="0" fontId="61" fillId="0" borderId="54" xfId="0" applyFont="1" applyFill="1" applyBorder="1" applyAlignment="1">
      <alignment horizontal="center" vertical="center" wrapText="1"/>
    </xf>
    <xf numFmtId="176" fontId="61" fillId="0" borderId="54" xfId="0" applyNumberFormat="1" applyFont="1" applyFill="1" applyBorder="1" applyAlignment="1">
      <alignment horizontal="center" vertical="center" wrapText="1"/>
    </xf>
    <xf numFmtId="0" fontId="84" fillId="0" borderId="54" xfId="0" applyFont="1" applyFill="1" applyBorder="1" applyAlignment="1">
      <alignment horizontal="left" vertical="center" wrapText="1"/>
    </xf>
    <xf numFmtId="0" fontId="84" fillId="0" borderId="54" xfId="0" applyFont="1" applyFill="1" applyBorder="1" applyAlignment="1">
      <alignment horizontal="center" vertical="center" wrapText="1"/>
    </xf>
    <xf numFmtId="176" fontId="84" fillId="0" borderId="54" xfId="0" applyNumberFormat="1" applyFont="1" applyFill="1" applyBorder="1" applyAlignment="1">
      <alignment horizontal="center" vertical="center" wrapText="1"/>
    </xf>
    <xf numFmtId="176" fontId="84" fillId="0" borderId="2" xfId="0" applyNumberFormat="1" applyFont="1" applyBorder="1" applyAlignment="1">
      <alignment horizontal="center" vertical="center" wrapText="1"/>
    </xf>
    <xf numFmtId="4" fontId="43" fillId="0" borderId="2" xfId="0" applyNumberFormat="1" applyFont="1" applyBorder="1" applyAlignment="1">
      <alignment horizontal="center" vertical="center" wrapText="1"/>
    </xf>
    <xf numFmtId="0" fontId="24" fillId="0" borderId="2" xfId="0" applyFont="1" applyBorder="1" applyAlignment="1"/>
    <xf numFmtId="0" fontId="9"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vertical="center"/>
      <protection locked="0"/>
    </xf>
    <xf numFmtId="0" fontId="61" fillId="0" borderId="0" xfId="0" applyFont="1" applyBorder="1" applyAlignment="1">
      <alignment vertical="center" wrapText="1"/>
    </xf>
    <xf numFmtId="0" fontId="48" fillId="0" borderId="2" xfId="0" applyFont="1" applyFill="1" applyBorder="1" applyAlignment="1">
      <alignment vertical="center" wrapText="1"/>
    </xf>
    <xf numFmtId="0" fontId="47" fillId="0" borderId="2" xfId="0" applyFont="1" applyFill="1" applyBorder="1" applyAlignment="1">
      <alignment vertical="center" wrapText="1"/>
    </xf>
    <xf numFmtId="166" fontId="40" fillId="0" borderId="2" xfId="0" applyNumberFormat="1" applyFont="1" applyFill="1" applyBorder="1" applyAlignment="1">
      <alignment horizontal="right" vertical="center"/>
    </xf>
    <xf numFmtId="166" fontId="19" fillId="0" borderId="2" xfId="0" applyNumberFormat="1" applyFont="1" applyFill="1" applyBorder="1" applyAlignment="1" applyProtection="1">
      <alignment horizontal="left" vertical="center"/>
      <protection locked="0"/>
    </xf>
    <xf numFmtId="0" fontId="47" fillId="0" borderId="57" xfId="0" applyFont="1" applyBorder="1" applyAlignment="1">
      <alignment vertical="center" wrapText="1"/>
    </xf>
    <xf numFmtId="0" fontId="43" fillId="0" borderId="57" xfId="0" applyFont="1" applyBorder="1" applyAlignment="1">
      <alignment horizontal="center" vertical="center"/>
    </xf>
    <xf numFmtId="17" fontId="43" fillId="0" borderId="57" xfId="0" applyNumberFormat="1" applyFont="1" applyBorder="1" applyAlignment="1">
      <alignment horizontal="center" vertical="center"/>
    </xf>
    <xf numFmtId="0" fontId="47" fillId="0" borderId="61" xfId="0" applyFont="1" applyBorder="1" applyAlignment="1">
      <alignment vertical="center" wrapText="1"/>
    </xf>
    <xf numFmtId="17" fontId="43" fillId="0" borderId="61" xfId="0" applyNumberFormat="1" applyFont="1" applyBorder="1" applyAlignment="1">
      <alignment horizontal="center" vertical="center"/>
    </xf>
    <xf numFmtId="175" fontId="43" fillId="0" borderId="61" xfId="0" applyNumberFormat="1" applyFont="1" applyBorder="1" applyAlignment="1">
      <alignment horizontal="center" vertical="center" wrapText="1"/>
    </xf>
    <xf numFmtId="166" fontId="40" fillId="0" borderId="57" xfId="0" applyNumberFormat="1" applyFont="1" applyBorder="1" applyAlignment="1">
      <alignment horizontal="right" vertical="center"/>
    </xf>
    <xf numFmtId="166" fontId="40" fillId="0" borderId="57" xfId="0" applyNumberFormat="1" applyFont="1" applyBorder="1" applyAlignment="1">
      <alignment vertical="center"/>
    </xf>
    <xf numFmtId="166" fontId="40" fillId="0" borderId="61" xfId="0" applyNumberFormat="1" applyFont="1" applyBorder="1" applyAlignment="1">
      <alignment horizontal="right" vertical="center"/>
    </xf>
    <xf numFmtId="166" fontId="40" fillId="0" borderId="61" xfId="0" applyNumberFormat="1" applyFont="1" applyBorder="1" applyAlignment="1">
      <alignment vertical="center"/>
    </xf>
    <xf numFmtId="166" fontId="40" fillId="0" borderId="56" xfId="0" applyNumberFormat="1" applyFont="1" applyBorder="1" applyAlignment="1">
      <alignment vertical="center"/>
    </xf>
    <xf numFmtId="166" fontId="40" fillId="0" borderId="62" xfId="0" applyNumberFormat="1" applyFont="1" applyBorder="1" applyAlignment="1">
      <alignment horizontal="right" vertical="center"/>
    </xf>
    <xf numFmtId="166" fontId="40" fillId="0" borderId="62" xfId="0" applyNumberFormat="1" applyFont="1" applyBorder="1" applyAlignment="1">
      <alignment vertical="center"/>
    </xf>
    <xf numFmtId="0" fontId="43" fillId="0" borderId="61" xfId="0" applyFont="1" applyBorder="1" applyAlignment="1">
      <alignment horizontal="left" vertical="center" wrapText="1"/>
    </xf>
    <xf numFmtId="168" fontId="40" fillId="0" borderId="61" xfId="0" applyNumberFormat="1" applyFont="1" applyBorder="1" applyAlignment="1">
      <alignment horizontal="right" vertical="center"/>
    </xf>
    <xf numFmtId="0" fontId="61" fillId="0" borderId="2" xfId="0" applyFont="1" applyFill="1" applyBorder="1" applyAlignment="1">
      <alignment vertical="center" wrapText="1"/>
    </xf>
    <xf numFmtId="0" fontId="87" fillId="0" borderId="2" xfId="0" applyFont="1" applyFill="1" applyBorder="1" applyAlignment="1">
      <alignment vertical="center" wrapText="1"/>
    </xf>
    <xf numFmtId="0" fontId="84" fillId="0" borderId="2" xfId="0" applyFont="1" applyFill="1" applyBorder="1" applyAlignment="1">
      <alignment horizontal="center" vertical="center" wrapText="1"/>
    </xf>
    <xf numFmtId="176" fontId="84" fillId="0" borderId="2" xfId="0" applyNumberFormat="1" applyFont="1" applyFill="1" applyBorder="1" applyAlignment="1">
      <alignment horizontal="center" vertical="center" wrapText="1"/>
    </xf>
    <xf numFmtId="0" fontId="84" fillId="0" borderId="2" xfId="0" applyFont="1" applyFill="1" applyBorder="1" applyAlignment="1">
      <alignment vertical="center" wrapText="1"/>
    </xf>
    <xf numFmtId="166" fontId="89" fillId="0" borderId="2" xfId="0" applyNumberFormat="1" applyFont="1" applyFill="1" applyBorder="1" applyAlignment="1">
      <alignment horizontal="right" vertical="center" wrapText="1"/>
    </xf>
    <xf numFmtId="168" fontId="40" fillId="0" borderId="61" xfId="0" applyNumberFormat="1" applyFont="1" applyBorder="1" applyAlignment="1">
      <alignment vertical="center"/>
    </xf>
    <xf numFmtId="168" fontId="40" fillId="0" borderId="62" xfId="0" applyNumberFormat="1" applyFont="1" applyBorder="1" applyAlignment="1">
      <alignment vertical="center"/>
    </xf>
    <xf numFmtId="0" fontId="43" fillId="0" borderId="54" xfId="0" applyFont="1" applyBorder="1" applyAlignment="1">
      <alignment horizontal="center" vertical="center"/>
    </xf>
    <xf numFmtId="17" fontId="48" fillId="0" borderId="61" xfId="0" applyNumberFormat="1" applyFont="1" applyFill="1" applyBorder="1" applyAlignment="1">
      <alignment horizontal="center" vertical="center"/>
    </xf>
    <xf numFmtId="4" fontId="48" fillId="0" borderId="61" xfId="0" applyNumberFormat="1" applyFont="1" applyFill="1" applyBorder="1" applyAlignment="1">
      <alignment vertical="center"/>
    </xf>
    <xf numFmtId="0" fontId="48" fillId="0" borderId="61" xfId="0" applyFont="1" applyFill="1" applyBorder="1" applyAlignment="1">
      <alignment horizontal="center" vertical="center" wrapText="1"/>
    </xf>
    <xf numFmtId="176" fontId="48" fillId="0" borderId="61" xfId="0" applyNumberFormat="1" applyFont="1" applyFill="1" applyBorder="1" applyAlignment="1">
      <alignment horizontal="center" vertical="center" wrapText="1"/>
    </xf>
    <xf numFmtId="17" fontId="48" fillId="0" borderId="61" xfId="0" applyNumberFormat="1" applyFont="1" applyFill="1" applyBorder="1" applyAlignment="1">
      <alignment horizontal="center" vertical="center" wrapText="1"/>
    </xf>
    <xf numFmtId="166" fontId="40" fillId="0" borderId="57" xfId="0" applyNumberFormat="1" applyFont="1" applyFill="1" applyBorder="1" applyAlignment="1">
      <alignment horizontal="right" vertical="center"/>
    </xf>
    <xf numFmtId="166" fontId="40" fillId="0" borderId="57" xfId="0" applyNumberFormat="1" applyFont="1" applyFill="1" applyBorder="1" applyAlignment="1">
      <alignment vertical="center"/>
    </xf>
    <xf numFmtId="166" fontId="40" fillId="0" borderId="61" xfId="0" applyNumberFormat="1" applyFont="1" applyFill="1" applyBorder="1" applyAlignment="1">
      <alignment horizontal="right" vertical="center"/>
    </xf>
    <xf numFmtId="166" fontId="40" fillId="0" borderId="61" xfId="0" applyNumberFormat="1" applyFont="1" applyFill="1" applyBorder="1" applyAlignment="1">
      <alignment vertical="center"/>
    </xf>
    <xf numFmtId="0" fontId="47" fillId="0" borderId="57" xfId="0" applyFont="1" applyFill="1" applyBorder="1" applyAlignment="1">
      <alignment vertical="center" wrapText="1"/>
    </xf>
    <xf numFmtId="0" fontId="43" fillId="0" borderId="57" xfId="0" applyFont="1" applyFill="1" applyBorder="1" applyAlignment="1">
      <alignment horizontal="center" vertical="center" wrapText="1"/>
    </xf>
    <xf numFmtId="176" fontId="43" fillId="0" borderId="57" xfId="0" applyNumberFormat="1" applyFont="1" applyFill="1" applyBorder="1" applyAlignment="1">
      <alignment horizontal="center" vertical="center" wrapText="1"/>
    </xf>
    <xf numFmtId="0" fontId="43" fillId="0" borderId="57" xfId="0" applyFont="1" applyFill="1" applyBorder="1" applyAlignment="1">
      <alignment vertical="center" wrapText="1"/>
    </xf>
    <xf numFmtId="0" fontId="47" fillId="0" borderId="61" xfId="0" applyFont="1" applyFill="1" applyBorder="1" applyAlignment="1">
      <alignment vertical="center" wrapText="1"/>
    </xf>
    <xf numFmtId="0" fontId="43" fillId="0" borderId="61" xfId="0" applyFont="1" applyFill="1" applyBorder="1" applyAlignment="1">
      <alignment horizontal="center" vertical="center"/>
    </xf>
    <xf numFmtId="17" fontId="43" fillId="0" borderId="61" xfId="0" applyNumberFormat="1" applyFont="1" applyFill="1" applyBorder="1" applyAlignment="1">
      <alignment horizontal="center" vertical="center"/>
    </xf>
    <xf numFmtId="0" fontId="43" fillId="0" borderId="61" xfId="0" applyFont="1" applyFill="1" applyBorder="1" applyAlignment="1">
      <alignment vertical="center"/>
    </xf>
    <xf numFmtId="0" fontId="43" fillId="0" borderId="61" xfId="0" applyFont="1" applyFill="1" applyBorder="1" applyAlignment="1">
      <alignment vertical="center" wrapText="1"/>
    </xf>
    <xf numFmtId="0" fontId="43" fillId="0" borderId="61" xfId="0" applyFont="1" applyFill="1" applyBorder="1" applyAlignment="1">
      <alignment horizontal="center" vertical="center" wrapText="1"/>
    </xf>
    <xf numFmtId="176" fontId="43" fillId="0" borderId="61" xfId="0" applyNumberFormat="1" applyFont="1" applyFill="1" applyBorder="1" applyAlignment="1">
      <alignment horizontal="center" vertical="center" wrapText="1"/>
    </xf>
    <xf numFmtId="17" fontId="43" fillId="0" borderId="61" xfId="0" applyNumberFormat="1" applyFont="1" applyFill="1" applyBorder="1" applyAlignment="1">
      <alignment horizontal="center" vertical="center" wrapText="1"/>
    </xf>
    <xf numFmtId="0" fontId="48" fillId="0" borderId="61" xfId="0" applyFont="1" applyFill="1" applyBorder="1" applyAlignment="1">
      <alignment horizontal="left" vertical="center" wrapText="1"/>
    </xf>
    <xf numFmtId="166" fontId="40" fillId="0" borderId="61" xfId="0" applyNumberFormat="1" applyFont="1" applyFill="1" applyBorder="1" applyAlignment="1">
      <alignment horizontal="right" vertical="center" wrapText="1"/>
    </xf>
    <xf numFmtId="166" fontId="40" fillId="0" borderId="59" xfId="0" applyNumberFormat="1" applyFont="1" applyFill="1" applyBorder="1" applyAlignment="1">
      <alignment horizontal="right" vertical="center" wrapText="1"/>
    </xf>
    <xf numFmtId="166" fontId="40" fillId="0" borderId="59" xfId="0" applyNumberFormat="1" applyFont="1" applyFill="1" applyBorder="1" applyAlignment="1">
      <alignment horizontal="right" vertical="center"/>
    </xf>
    <xf numFmtId="166" fontId="40" fillId="0" borderId="62" xfId="0" applyNumberFormat="1" applyFont="1" applyFill="1" applyBorder="1" applyAlignment="1">
      <alignment horizontal="right" vertical="center"/>
    </xf>
    <xf numFmtId="0" fontId="48" fillId="0" borderId="2" xfId="0" applyFont="1" applyFill="1" applyBorder="1" applyAlignment="1">
      <alignment horizontal="left" vertical="center" wrapText="1"/>
    </xf>
    <xf numFmtId="0" fontId="47" fillId="0" borderId="2" xfId="0" applyFont="1" applyFill="1" applyBorder="1" applyAlignment="1">
      <alignment horizontal="left" vertical="center" wrapText="1"/>
    </xf>
    <xf numFmtId="0" fontId="43" fillId="0" borderId="2" xfId="0" applyFont="1" applyFill="1" applyBorder="1" applyAlignment="1">
      <alignment vertical="center"/>
    </xf>
    <xf numFmtId="168" fontId="40" fillId="0" borderId="2" xfId="0" applyNumberFormat="1" applyFont="1" applyFill="1" applyBorder="1" applyAlignment="1">
      <alignment horizontal="right" vertical="center" wrapText="1"/>
    </xf>
    <xf numFmtId="168" fontId="40" fillId="0" borderId="2" xfId="0" applyNumberFormat="1" applyFont="1" applyFill="1" applyBorder="1" applyAlignment="1">
      <alignment vertical="center"/>
    </xf>
    <xf numFmtId="185" fontId="40" fillId="0" borderId="2" xfId="0" applyNumberFormat="1" applyFont="1" applyFill="1" applyBorder="1" applyAlignment="1">
      <alignment horizontal="right" vertical="center"/>
    </xf>
    <xf numFmtId="185" fontId="40" fillId="0" borderId="2" xfId="0" applyNumberFormat="1" applyFont="1" applyFill="1" applyBorder="1" applyAlignment="1">
      <alignment vertical="center"/>
    </xf>
    <xf numFmtId="185" fontId="40" fillId="0" borderId="2" xfId="0" applyNumberFormat="1" applyFont="1" applyFill="1" applyBorder="1" applyAlignment="1">
      <alignment horizontal="right" vertical="center" wrapText="1"/>
    </xf>
    <xf numFmtId="0" fontId="16" fillId="14" borderId="2" xfId="0" applyFont="1" applyFill="1" applyBorder="1" applyAlignment="1">
      <alignment horizontal="center" vertical="center"/>
    </xf>
    <xf numFmtId="0" fontId="54" fillId="0" borderId="0" xfId="0" applyFont="1" applyBorder="1" applyAlignment="1">
      <alignment horizontal="center" vertical="center" wrapText="1"/>
    </xf>
    <xf numFmtId="4" fontId="85" fillId="0" borderId="60" xfId="0" applyNumberFormat="1" applyFont="1" applyFill="1" applyBorder="1" applyAlignment="1">
      <alignment vertical="center" wrapText="1"/>
    </xf>
    <xf numFmtId="4" fontId="48" fillId="0" borderId="61" xfId="0" applyNumberFormat="1" applyFont="1" applyFill="1" applyBorder="1" applyAlignment="1">
      <alignment horizontal="center" vertical="center" wrapText="1"/>
    </xf>
    <xf numFmtId="4" fontId="48" fillId="0" borderId="61" xfId="0" applyNumberFormat="1" applyFont="1" applyFill="1" applyBorder="1" applyAlignment="1">
      <alignment vertical="center" wrapText="1"/>
    </xf>
    <xf numFmtId="168" fontId="40" fillId="0" borderId="61" xfId="0" applyNumberFormat="1" applyFont="1" applyFill="1" applyBorder="1" applyAlignment="1">
      <alignment vertical="center" wrapText="1"/>
    </xf>
    <xf numFmtId="168" fontId="40" fillId="0" borderId="61" xfId="0" applyNumberFormat="1" applyFont="1" applyFill="1" applyBorder="1" applyAlignment="1">
      <alignment vertical="center"/>
    </xf>
    <xf numFmtId="4" fontId="92" fillId="0" borderId="60" xfId="0" applyNumberFormat="1" applyFont="1" applyFill="1" applyBorder="1" applyAlignment="1">
      <alignment vertical="center" wrapText="1"/>
    </xf>
    <xf numFmtId="4" fontId="48" fillId="0" borderId="61" xfId="0" applyNumberFormat="1" applyFont="1" applyFill="1" applyBorder="1" applyAlignment="1">
      <alignment horizontal="center" vertical="center"/>
    </xf>
    <xf numFmtId="4" fontId="86" fillId="0" borderId="60" xfId="0" applyNumberFormat="1" applyFont="1" applyFill="1" applyBorder="1" applyAlignment="1">
      <alignment vertical="center" wrapText="1"/>
    </xf>
    <xf numFmtId="4" fontId="48" fillId="0" borderId="60" xfId="0" applyNumberFormat="1" applyFont="1" applyFill="1" applyBorder="1" applyAlignment="1">
      <alignment vertical="center" wrapText="1"/>
    </xf>
    <xf numFmtId="4" fontId="48" fillId="0" borderId="60" xfId="0" applyNumberFormat="1" applyFont="1" applyFill="1" applyBorder="1" applyAlignment="1">
      <alignment vertical="center"/>
    </xf>
    <xf numFmtId="168" fontId="40" fillId="0" borderId="62" xfId="0" applyNumberFormat="1" applyFont="1" applyFill="1" applyBorder="1" applyAlignment="1">
      <alignment vertical="center" wrapText="1"/>
    </xf>
    <xf numFmtId="168" fontId="40" fillId="0" borderId="62" xfId="0" applyNumberFormat="1" applyFont="1" applyFill="1" applyBorder="1" applyAlignment="1">
      <alignment vertical="center"/>
    </xf>
    <xf numFmtId="0" fontId="6" fillId="0" borderId="2" xfId="8" applyFont="1" applyFill="1" applyBorder="1" applyAlignment="1">
      <alignment horizontal="left" vertical="center"/>
    </xf>
    <xf numFmtId="0" fontId="26" fillId="0" borderId="2" xfId="8" applyFont="1" applyFill="1" applyBorder="1" applyAlignment="1">
      <alignment horizontal="left" vertical="center"/>
    </xf>
    <xf numFmtId="0" fontId="50" fillId="0" borderId="10" xfId="0" applyFont="1" applyFill="1" applyBorder="1" applyAlignment="1">
      <alignment vertical="center" wrapText="1"/>
    </xf>
    <xf numFmtId="0" fontId="50" fillId="0" borderId="4" xfId="0" applyFont="1" applyFill="1" applyBorder="1" applyAlignment="1">
      <alignment vertical="center" wrapText="1"/>
    </xf>
    <xf numFmtId="0" fontId="50" fillId="0" borderId="7" xfId="0" applyFont="1" applyFill="1" applyBorder="1" applyAlignment="1">
      <alignment vertical="center" wrapText="1"/>
    </xf>
    <xf numFmtId="164" fontId="43" fillId="0" borderId="2" xfId="1" applyFont="1" applyFill="1" applyBorder="1" applyAlignment="1">
      <alignment vertical="center" wrapText="1"/>
    </xf>
    <xf numFmtId="164" fontId="43" fillId="0" borderId="2" xfId="1" applyFont="1" applyFill="1" applyBorder="1" applyAlignment="1">
      <alignment vertical="center"/>
    </xf>
    <xf numFmtId="164" fontId="24" fillId="0" borderId="2" xfId="1" applyFont="1" applyFill="1" applyBorder="1" applyAlignment="1">
      <alignment vertical="center"/>
    </xf>
    <xf numFmtId="164" fontId="24" fillId="0" borderId="2" xfId="1" applyFont="1" applyFill="1" applyBorder="1" applyAlignment="1">
      <alignment vertical="center" wrapText="1"/>
    </xf>
    <xf numFmtId="0" fontId="13" fillId="0" borderId="2" xfId="0" applyFont="1" applyFill="1" applyBorder="1" applyAlignment="1">
      <alignment vertical="center"/>
    </xf>
    <xf numFmtId="0" fontId="84" fillId="0" borderId="2" xfId="0" applyFont="1" applyBorder="1" applyAlignment="1">
      <alignment horizontal="left" vertical="center" wrapText="1" indent="5"/>
    </xf>
    <xf numFmtId="0" fontId="40" fillId="0" borderId="2" xfId="0" applyFont="1" applyBorder="1" applyAlignment="1">
      <alignment horizontal="left" vertical="center" wrapText="1" indent="5"/>
    </xf>
    <xf numFmtId="4" fontId="94" fillId="0" borderId="2" xfId="0" applyNumberFormat="1" applyFont="1" applyBorder="1" applyAlignment="1">
      <alignment horizontal="right" vertical="center" wrapText="1"/>
    </xf>
    <xf numFmtId="0" fontId="16" fillId="5" borderId="3" xfId="0" applyFont="1" applyFill="1" applyBorder="1" applyAlignment="1">
      <alignment horizontal="center" vertical="center"/>
    </xf>
    <xf numFmtId="0" fontId="13" fillId="5" borderId="3" xfId="0" applyFont="1" applyFill="1" applyBorder="1" applyAlignment="1">
      <alignment vertical="center"/>
    </xf>
    <xf numFmtId="0" fontId="43" fillId="5" borderId="3" xfId="0" applyFont="1" applyFill="1" applyBorder="1" applyAlignment="1">
      <alignment vertical="center"/>
    </xf>
    <xf numFmtId="0" fontId="16" fillId="5" borderId="3" xfId="0" applyFont="1" applyFill="1" applyBorder="1" applyAlignment="1">
      <alignment vertical="center"/>
    </xf>
    <xf numFmtId="0" fontId="19" fillId="5" borderId="3" xfId="0" applyFont="1" applyFill="1" applyBorder="1" applyAlignment="1">
      <alignment vertical="center"/>
    </xf>
    <xf numFmtId="0" fontId="41" fillId="0" borderId="2" xfId="0" applyFont="1" applyBorder="1"/>
    <xf numFmtId="167" fontId="19" fillId="0" borderId="2" xfId="0" applyNumberFormat="1" applyFont="1" applyFill="1" applyBorder="1" applyAlignment="1">
      <alignment vertical="center"/>
    </xf>
    <xf numFmtId="0" fontId="40" fillId="0" borderId="2" xfId="0" applyFont="1" applyFill="1" applyBorder="1" applyAlignment="1">
      <alignment horizontal="left" vertical="center" wrapText="1" indent="5"/>
    </xf>
    <xf numFmtId="0" fontId="41" fillId="0" borderId="2" xfId="0" applyFont="1" applyBorder="1" applyAlignment="1">
      <alignment vertical="center" wrapText="1"/>
    </xf>
    <xf numFmtId="167" fontId="16" fillId="0" borderId="2" xfId="1" applyNumberFormat="1" applyFont="1" applyFill="1" applyBorder="1" applyAlignment="1">
      <alignment vertical="center"/>
    </xf>
    <xf numFmtId="0" fontId="41" fillId="0" borderId="2" xfId="0" applyFont="1" applyBorder="1" applyAlignment="1">
      <alignment vertical="center"/>
    </xf>
    <xf numFmtId="0" fontId="13" fillId="14" borderId="2" xfId="0" applyFont="1" applyFill="1" applyBorder="1" applyAlignment="1">
      <alignment vertical="center"/>
    </xf>
    <xf numFmtId="0" fontId="43" fillId="14" borderId="2" xfId="0" applyFont="1" applyFill="1" applyBorder="1" applyAlignment="1">
      <alignment vertical="center"/>
    </xf>
    <xf numFmtId="4" fontId="43" fillId="14" borderId="2" xfId="0" applyNumberFormat="1" applyFont="1" applyFill="1" applyBorder="1" applyAlignment="1">
      <alignment vertical="center"/>
    </xf>
    <xf numFmtId="0" fontId="16" fillId="14" borderId="2" xfId="0" applyFont="1" applyFill="1" applyBorder="1" applyAlignment="1">
      <alignment vertical="center"/>
    </xf>
    <xf numFmtId="0" fontId="40" fillId="14" borderId="2" xfId="0" applyFont="1" applyFill="1" applyBorder="1" applyAlignment="1">
      <alignment horizontal="left" vertical="center" wrapText="1" indent="5"/>
    </xf>
    <xf numFmtId="0" fontId="0" fillId="14" borderId="2" xfId="0" applyFill="1" applyBorder="1"/>
    <xf numFmtId="167" fontId="13" fillId="14" borderId="2" xfId="0" applyNumberFormat="1" applyFont="1" applyFill="1" applyBorder="1" applyAlignment="1">
      <alignment vertical="center"/>
    </xf>
    <xf numFmtId="168" fontId="13" fillId="14" borderId="2" xfId="0" applyNumberFormat="1" applyFont="1" applyFill="1" applyBorder="1" applyAlignment="1">
      <alignment vertical="center"/>
    </xf>
    <xf numFmtId="167" fontId="13" fillId="14" borderId="2" xfId="1" applyNumberFormat="1" applyFont="1" applyFill="1" applyBorder="1" applyAlignment="1">
      <alignment vertical="center"/>
    </xf>
    <xf numFmtId="176" fontId="84" fillId="14" borderId="2" xfId="0" applyNumberFormat="1" applyFont="1" applyFill="1" applyBorder="1" applyAlignment="1">
      <alignment horizontal="center" vertical="center" wrapText="1"/>
    </xf>
    <xf numFmtId="4" fontId="43" fillId="0" borderId="2" xfId="0" applyNumberFormat="1" applyFont="1" applyFill="1" applyBorder="1" applyAlignment="1">
      <alignment horizontal="center" vertical="center" wrapText="1"/>
    </xf>
    <xf numFmtId="4" fontId="40" fillId="0" borderId="2" xfId="0" applyNumberFormat="1" applyFont="1" applyBorder="1" applyAlignment="1">
      <alignment horizontal="left" vertical="center" wrapText="1"/>
    </xf>
    <xf numFmtId="0" fontId="61" fillId="0" borderId="60" xfId="0" applyFont="1" applyFill="1" applyBorder="1" applyAlignment="1">
      <alignment vertical="center" wrapText="1"/>
    </xf>
    <xf numFmtId="0" fontId="84" fillId="0" borderId="61" xfId="0" applyFont="1" applyFill="1" applyBorder="1" applyAlignment="1">
      <alignment vertical="center" wrapText="1"/>
    </xf>
    <xf numFmtId="0" fontId="84" fillId="0" borderId="61" xfId="0" applyFont="1" applyFill="1" applyBorder="1" applyAlignment="1">
      <alignment vertical="center"/>
    </xf>
    <xf numFmtId="0" fontId="84" fillId="0" borderId="61" xfId="0" applyFont="1" applyFill="1" applyBorder="1" applyAlignment="1">
      <alignment horizontal="center" vertical="center" wrapText="1"/>
    </xf>
    <xf numFmtId="176" fontId="84" fillId="0" borderId="61" xfId="0" applyNumberFormat="1" applyFont="1" applyFill="1" applyBorder="1" applyAlignment="1">
      <alignment horizontal="center" vertical="center" wrapText="1"/>
    </xf>
    <xf numFmtId="17" fontId="84" fillId="0" borderId="61" xfId="0" applyNumberFormat="1" applyFont="1" applyFill="1" applyBorder="1" applyAlignment="1">
      <alignment vertical="center"/>
    </xf>
    <xf numFmtId="166" fontId="89" fillId="0" borderId="61" xfId="0" applyNumberFormat="1" applyFont="1" applyFill="1" applyBorder="1" applyAlignment="1">
      <alignment vertical="center"/>
    </xf>
    <xf numFmtId="166" fontId="89" fillId="0" borderId="61" xfId="0" applyNumberFormat="1" applyFont="1" applyFill="1" applyBorder="1" applyAlignment="1">
      <alignment horizontal="right" vertical="center"/>
    </xf>
    <xf numFmtId="166" fontId="89" fillId="0" borderId="61" xfId="0" applyNumberFormat="1" applyFont="1" applyFill="1" applyBorder="1" applyAlignment="1">
      <alignment horizontal="right" vertical="center" wrapText="1"/>
    </xf>
    <xf numFmtId="0" fontId="53" fillId="0" borderId="0" xfId="0" applyFont="1" applyFill="1" applyBorder="1" applyAlignment="1">
      <alignment horizontal="left" vertical="center" wrapText="1"/>
    </xf>
    <xf numFmtId="0" fontId="62" fillId="0" borderId="0" xfId="0" applyFont="1" applyFill="1" applyBorder="1" applyAlignment="1">
      <alignment horizontal="left" vertical="center"/>
    </xf>
    <xf numFmtId="0" fontId="63" fillId="0" borderId="0" xfId="0" applyFont="1" applyFill="1" applyBorder="1" applyAlignment="1">
      <alignment vertical="center" wrapText="1"/>
    </xf>
    <xf numFmtId="0" fontId="6" fillId="0" borderId="2" xfId="0" applyFont="1" applyFill="1" applyBorder="1" applyAlignment="1">
      <alignment horizontal="center" vertical="center" wrapText="1"/>
    </xf>
    <xf numFmtId="0" fontId="87" fillId="0" borderId="2" xfId="0" applyFont="1" applyBorder="1" applyAlignment="1">
      <alignment vertical="center" wrapText="1"/>
    </xf>
    <xf numFmtId="168" fontId="17" fillId="0" borderId="2" xfId="0" applyNumberFormat="1" applyFont="1" applyBorder="1" applyAlignment="1">
      <alignment horizontal="right" vertical="center" wrapText="1"/>
    </xf>
    <xf numFmtId="0" fontId="84" fillId="0" borderId="2" xfId="0" applyFont="1" applyBorder="1" applyAlignment="1">
      <alignment horizontal="center" vertical="center"/>
    </xf>
    <xf numFmtId="0" fontId="84" fillId="0" borderId="2" xfId="0" applyFont="1" applyBorder="1" applyAlignment="1">
      <alignment horizontal="left" vertical="center"/>
    </xf>
    <xf numFmtId="49" fontId="89" fillId="0" borderId="2" xfId="0" applyNumberFormat="1" applyFont="1" applyBorder="1" applyAlignment="1">
      <alignment horizontal="center" vertical="center"/>
    </xf>
    <xf numFmtId="0" fontId="84" fillId="0" borderId="2" xfId="0" applyFont="1" applyBorder="1" applyAlignment="1">
      <alignment vertical="center" wrapText="1"/>
    </xf>
    <xf numFmtId="0" fontId="84" fillId="0" borderId="2" xfId="0" applyFont="1" applyBorder="1" applyAlignment="1">
      <alignment horizontal="left" vertical="center" wrapText="1"/>
    </xf>
    <xf numFmtId="0" fontId="9" fillId="0" borderId="60" xfId="0" applyFont="1" applyFill="1" applyBorder="1" applyAlignment="1">
      <alignment vertical="center" wrapText="1"/>
    </xf>
    <xf numFmtId="0" fontId="24" fillId="0" borderId="61" xfId="0" applyFont="1" applyFill="1" applyBorder="1" applyAlignment="1">
      <alignment vertical="center" wrapText="1"/>
    </xf>
    <xf numFmtId="0" fontId="24" fillId="0" borderId="61" xfId="0" applyFont="1" applyFill="1" applyBorder="1" applyAlignment="1">
      <alignment horizontal="center" vertical="center" wrapText="1"/>
    </xf>
    <xf numFmtId="176" fontId="24" fillId="0" borderId="61" xfId="0" applyNumberFormat="1" applyFont="1" applyFill="1" applyBorder="1" applyAlignment="1">
      <alignment horizontal="center" vertical="center" wrapText="1"/>
    </xf>
    <xf numFmtId="166" fontId="17" fillId="0" borderId="61" xfId="0" applyNumberFormat="1" applyFont="1" applyFill="1" applyBorder="1" applyAlignment="1">
      <alignment vertical="center"/>
    </xf>
    <xf numFmtId="166" fontId="17" fillId="0" borderId="61" xfId="0" applyNumberFormat="1" applyFont="1" applyFill="1" applyBorder="1" applyAlignment="1">
      <alignment horizontal="right" vertical="center" wrapText="1"/>
    </xf>
    <xf numFmtId="0" fontId="12" fillId="0" borderId="60" xfId="0" applyFont="1" applyFill="1" applyBorder="1" applyAlignment="1">
      <alignment vertical="center" wrapText="1"/>
    </xf>
    <xf numFmtId="0" fontId="24" fillId="0" borderId="61" xfId="0" applyFont="1" applyFill="1" applyBorder="1" applyAlignment="1">
      <alignment vertical="center"/>
    </xf>
    <xf numFmtId="17" fontId="24" fillId="0" borderId="61" xfId="0" applyNumberFormat="1" applyFont="1" applyFill="1" applyBorder="1" applyAlignment="1">
      <alignment vertical="center"/>
    </xf>
    <xf numFmtId="0" fontId="97" fillId="0" borderId="0" xfId="0" applyFont="1" applyFill="1"/>
    <xf numFmtId="0" fontId="40" fillId="12" borderId="2" xfId="0" applyFont="1" applyFill="1" applyBorder="1"/>
    <xf numFmtId="168" fontId="17" fillId="0" borderId="2" xfId="0" applyNumberFormat="1" applyFont="1" applyBorder="1" applyAlignment="1"/>
    <xf numFmtId="4" fontId="43" fillId="0" borderId="2" xfId="0" applyNumberFormat="1" applyFont="1" applyBorder="1" applyAlignment="1">
      <alignment horizontal="left" vertical="center" wrapText="1"/>
    </xf>
    <xf numFmtId="0" fontId="55" fillId="0" borderId="2" xfId="0" applyFont="1" applyBorder="1" applyAlignment="1">
      <alignment horizontal="center" vertical="center" wrapText="1"/>
    </xf>
    <xf numFmtId="0" fontId="4" fillId="13" borderId="6" xfId="0" applyFont="1" applyFill="1" applyBorder="1" applyAlignment="1" applyProtection="1">
      <alignment vertical="center"/>
      <protection locked="0"/>
    </xf>
    <xf numFmtId="0" fontId="4" fillId="13" borderId="11" xfId="0" applyFont="1" applyFill="1" applyBorder="1" applyAlignment="1" applyProtection="1">
      <alignment vertical="center"/>
      <protection locked="0"/>
    </xf>
    <xf numFmtId="168" fontId="26" fillId="4" borderId="8" xfId="0" applyNumberFormat="1" applyFont="1" applyFill="1" applyBorder="1" applyAlignment="1">
      <alignment horizontal="right" vertical="center" wrapText="1"/>
    </xf>
    <xf numFmtId="4" fontId="3" fillId="4" borderId="8" xfId="0" applyNumberFormat="1" applyFont="1" applyFill="1" applyBorder="1" applyAlignment="1">
      <alignment horizontal="center" vertical="center" wrapText="1"/>
    </xf>
    <xf numFmtId="0" fontId="3" fillId="4" borderId="8" xfId="0" applyFont="1" applyFill="1" applyBorder="1" applyAlignment="1">
      <alignment horizontal="center"/>
    </xf>
    <xf numFmtId="4" fontId="43" fillId="0" borderId="2" xfId="0" applyNumberFormat="1" applyFont="1" applyBorder="1" applyAlignment="1">
      <alignment vertical="center" wrapText="1"/>
    </xf>
    <xf numFmtId="175" fontId="40" fillId="0" borderId="2" xfId="0" applyNumberFormat="1" applyFont="1" applyBorder="1" applyAlignment="1">
      <alignment vertical="center"/>
    </xf>
    <xf numFmtId="175" fontId="40" fillId="0" borderId="2" xfId="0" applyNumberFormat="1" applyFont="1" applyBorder="1" applyAlignment="1">
      <alignment horizontal="center" vertical="center" wrapText="1"/>
    </xf>
    <xf numFmtId="4" fontId="47" fillId="0" borderId="2" xfId="0" applyNumberFormat="1" applyFont="1" applyBorder="1" applyAlignment="1">
      <alignment horizontal="left" vertical="center" wrapText="1"/>
    </xf>
    <xf numFmtId="4" fontId="43" fillId="0" borderId="2" xfId="0" applyNumberFormat="1" applyFont="1" applyBorder="1" applyAlignment="1">
      <alignment horizontal="center" vertical="center"/>
    </xf>
    <xf numFmtId="4" fontId="43" fillId="0" borderId="2" xfId="0" applyNumberFormat="1" applyFont="1" applyBorder="1" applyAlignment="1">
      <alignment vertical="center"/>
    </xf>
    <xf numFmtId="175" fontId="40" fillId="0" borderId="2" xfId="0" applyNumberFormat="1" applyFont="1" applyBorder="1" applyAlignment="1">
      <alignment horizontal="right" vertical="center"/>
    </xf>
    <xf numFmtId="175" fontId="40" fillId="20" borderId="2" xfId="0" applyNumberFormat="1" applyFont="1" applyFill="1" applyBorder="1" applyAlignment="1">
      <alignment horizontal="right" vertical="center" wrapText="1"/>
    </xf>
    <xf numFmtId="2" fontId="43" fillId="0" borderId="2" xfId="0" applyNumberFormat="1" applyFont="1" applyBorder="1" applyAlignment="1">
      <alignment vertical="center" wrapText="1"/>
    </xf>
    <xf numFmtId="2" fontId="43" fillId="0" borderId="2" xfId="0" applyNumberFormat="1" applyFont="1" applyBorder="1" applyAlignment="1">
      <alignment horizontal="center" vertical="center" wrapText="1"/>
    </xf>
    <xf numFmtId="176" fontId="43" fillId="0" borderId="2" xfId="0" applyNumberFormat="1" applyFont="1" applyBorder="1" applyAlignment="1">
      <alignment horizontal="center" vertical="center" wrapText="1"/>
    </xf>
    <xf numFmtId="2" fontId="55" fillId="0" borderId="2" xfId="0" applyNumberFormat="1" applyFont="1" applyBorder="1" applyAlignment="1">
      <alignment vertical="center"/>
    </xf>
    <xf numFmtId="2" fontId="47" fillId="0" borderId="2" xfId="0" applyNumberFormat="1" applyFont="1" applyBorder="1" applyAlignment="1">
      <alignment vertical="center" wrapText="1"/>
    </xf>
    <xf numFmtId="0" fontId="13" fillId="0" borderId="53" xfId="0" applyFont="1" applyFill="1" applyBorder="1" applyAlignment="1">
      <alignment horizontal="left" vertical="center" wrapText="1"/>
    </xf>
    <xf numFmtId="168" fontId="17" fillId="0" borderId="16" xfId="0" applyNumberFormat="1" applyFont="1" applyFill="1" applyBorder="1" applyAlignment="1"/>
    <xf numFmtId="168" fontId="17" fillId="0" borderId="35" xfId="0" applyNumberFormat="1" applyFont="1" applyFill="1" applyBorder="1" applyAlignment="1"/>
    <xf numFmtId="166" fontId="17" fillId="0" borderId="16" xfId="0" applyNumberFormat="1" applyFont="1" applyFill="1" applyBorder="1" applyAlignment="1"/>
    <xf numFmtId="166" fontId="17" fillId="0" borderId="35" xfId="0" applyNumberFormat="1" applyFont="1" applyFill="1" applyBorder="1" applyAlignment="1"/>
    <xf numFmtId="168" fontId="17" fillId="0" borderId="39" xfId="0" applyNumberFormat="1" applyFont="1" applyFill="1" applyBorder="1" applyAlignment="1"/>
    <xf numFmtId="168" fontId="26" fillId="5" borderId="18" xfId="0" applyNumberFormat="1" applyFont="1" applyFill="1" applyBorder="1" applyAlignment="1">
      <alignment vertical="center" wrapText="1"/>
    </xf>
    <xf numFmtId="0" fontId="0" fillId="0" borderId="2" xfId="0" applyFill="1" applyBorder="1" applyAlignment="1">
      <alignment vertical="center"/>
    </xf>
    <xf numFmtId="0" fontId="87" fillId="0" borderId="61" xfId="0" applyFont="1" applyFill="1" applyBorder="1" applyAlignment="1">
      <alignment vertical="center" wrapText="1"/>
    </xf>
    <xf numFmtId="0" fontId="86" fillId="0" borderId="60" xfId="0" applyFont="1" applyFill="1" applyBorder="1" applyAlignment="1">
      <alignment vertical="center" wrapText="1"/>
    </xf>
    <xf numFmtId="0" fontId="64" fillId="0" borderId="58" xfId="0" applyFont="1" applyBorder="1" applyAlignment="1">
      <alignment vertical="center" wrapText="1"/>
    </xf>
    <xf numFmtId="164" fontId="64" fillId="0" borderId="59" xfId="0" applyNumberFormat="1" applyFont="1" applyBorder="1" applyAlignment="1">
      <alignment horizontal="center" vertical="center" wrapText="1"/>
    </xf>
    <xf numFmtId="176" fontId="64" fillId="0" borderId="59" xfId="0" applyNumberFormat="1" applyFont="1" applyBorder="1" applyAlignment="1">
      <alignment horizontal="center" vertical="center"/>
    </xf>
    <xf numFmtId="164" fontId="64" fillId="0" borderId="59" xfId="0" applyNumberFormat="1" applyFont="1" applyBorder="1" applyAlignment="1">
      <alignment vertical="center" wrapText="1"/>
    </xf>
    <xf numFmtId="164" fontId="26" fillId="0" borderId="0" xfId="0" applyNumberFormat="1" applyFont="1" applyFill="1" applyBorder="1" applyAlignment="1">
      <alignment horizontal="left" vertical="center"/>
    </xf>
    <xf numFmtId="164" fontId="26" fillId="0" borderId="22" xfId="0" applyNumberFormat="1" applyFont="1" applyFill="1" applyBorder="1" applyAlignment="1">
      <alignment horizontal="left" vertical="center"/>
    </xf>
    <xf numFmtId="164" fontId="26" fillId="0" borderId="15" xfId="0" applyNumberFormat="1" applyFont="1" applyFill="1" applyBorder="1" applyAlignment="1">
      <alignment horizontal="left" vertical="center"/>
    </xf>
    <xf numFmtId="0" fontId="64" fillId="0" borderId="3" xfId="0" applyFont="1" applyFill="1" applyBorder="1" applyAlignment="1">
      <alignment vertical="center" wrapText="1"/>
    </xf>
    <xf numFmtId="164" fontId="64" fillId="0" borderId="3" xfId="0" applyNumberFormat="1" applyFont="1" applyFill="1" applyBorder="1" applyAlignment="1">
      <alignment horizontal="center" vertical="center" wrapText="1"/>
    </xf>
    <xf numFmtId="176" fontId="64" fillId="0" borderId="3" xfId="0" applyNumberFormat="1" applyFont="1" applyFill="1" applyBorder="1" applyAlignment="1">
      <alignment horizontal="center" vertical="center"/>
    </xf>
    <xf numFmtId="164" fontId="64" fillId="0" borderId="3" xfId="0" applyNumberFormat="1" applyFont="1" applyFill="1" applyBorder="1" applyAlignment="1">
      <alignment vertical="center" wrapText="1"/>
    </xf>
    <xf numFmtId="164" fontId="64" fillId="0" borderId="6" xfId="0" applyNumberFormat="1" applyFont="1" applyFill="1" applyBorder="1" applyAlignment="1">
      <alignment horizontal="center" vertical="center" wrapText="1"/>
    </xf>
    <xf numFmtId="164" fontId="26" fillId="0" borderId="3" xfId="0" applyNumberFormat="1" applyFont="1" applyFill="1" applyBorder="1" applyAlignment="1">
      <alignment horizontal="left" vertical="center"/>
    </xf>
    <xf numFmtId="164" fontId="26" fillId="0" borderId="6" xfId="0" applyNumberFormat="1" applyFont="1" applyFill="1" applyBorder="1" applyAlignment="1">
      <alignment horizontal="left" vertical="center"/>
    </xf>
    <xf numFmtId="164" fontId="26" fillId="0" borderId="4" xfId="0" applyNumberFormat="1" applyFont="1" applyFill="1" applyBorder="1" applyAlignment="1">
      <alignment horizontal="left" vertical="center"/>
    </xf>
    <xf numFmtId="0" fontId="64" fillId="0" borderId="60" xfId="0" applyFont="1" applyFill="1" applyBorder="1" applyAlignment="1">
      <alignment vertical="center" wrapText="1"/>
    </xf>
    <xf numFmtId="164" fontId="64" fillId="0" borderId="61" xfId="0" applyNumberFormat="1" applyFont="1" applyFill="1" applyBorder="1" applyAlignment="1">
      <alignment horizontal="center" vertical="center" wrapText="1"/>
    </xf>
    <xf numFmtId="176" fontId="64" fillId="0" borderId="61" xfId="0" applyNumberFormat="1" applyFont="1" applyFill="1" applyBorder="1" applyAlignment="1">
      <alignment horizontal="center" vertical="center"/>
    </xf>
    <xf numFmtId="164" fontId="64" fillId="0" borderId="61" xfId="0" applyNumberFormat="1" applyFont="1" applyFill="1" applyBorder="1" applyAlignment="1">
      <alignment vertical="center" wrapText="1"/>
    </xf>
    <xf numFmtId="0" fontId="64" fillId="0" borderId="5" xfId="0" applyFont="1" applyFill="1" applyBorder="1" applyAlignment="1">
      <alignment vertical="center" wrapText="1"/>
    </xf>
    <xf numFmtId="176" fontId="64" fillId="0" borderId="6" xfId="0" applyNumberFormat="1" applyFont="1" applyFill="1" applyBorder="1" applyAlignment="1">
      <alignment horizontal="center" vertical="center"/>
    </xf>
    <xf numFmtId="167" fontId="89" fillId="0" borderId="6" xfId="0" applyNumberFormat="1" applyFont="1" applyFill="1" applyBorder="1" applyAlignment="1">
      <alignment vertical="center"/>
    </xf>
    <xf numFmtId="167" fontId="89" fillId="0" borderId="3" xfId="0" applyNumberFormat="1" applyFont="1" applyFill="1" applyBorder="1" applyAlignment="1">
      <alignment vertical="center"/>
    </xf>
    <xf numFmtId="167" fontId="89" fillId="0" borderId="3" xfId="0" applyNumberFormat="1" applyFont="1" applyFill="1" applyBorder="1" applyAlignment="1">
      <alignment horizontal="right" vertical="center" wrapText="1"/>
    </xf>
    <xf numFmtId="167" fontId="19" fillId="0" borderId="3" xfId="0" applyNumberFormat="1" applyFont="1" applyFill="1" applyBorder="1" applyAlignment="1">
      <alignment horizontal="left" vertical="center"/>
    </xf>
    <xf numFmtId="167" fontId="19" fillId="0" borderId="6" xfId="0" applyNumberFormat="1" applyFont="1" applyFill="1" applyBorder="1" applyAlignment="1">
      <alignment horizontal="left" vertical="center"/>
    </xf>
    <xf numFmtId="167" fontId="19" fillId="0" borderId="22" xfId="0" applyNumberFormat="1" applyFont="1" applyFill="1" applyBorder="1" applyAlignment="1">
      <alignment horizontal="left" vertical="center"/>
    </xf>
    <xf numFmtId="167" fontId="19" fillId="0" borderId="0" xfId="0" applyNumberFormat="1" applyFont="1" applyFill="1" applyBorder="1" applyAlignment="1">
      <alignment horizontal="left" vertical="center"/>
    </xf>
    <xf numFmtId="167" fontId="89" fillId="0" borderId="6" xfId="0" applyNumberFormat="1" applyFont="1" applyFill="1" applyBorder="1" applyAlignment="1">
      <alignment horizontal="right" vertical="center" wrapText="1"/>
    </xf>
    <xf numFmtId="164" fontId="64" fillId="0" borderId="61" xfId="0" applyNumberFormat="1" applyFont="1" applyFill="1" applyBorder="1" applyAlignment="1">
      <alignment horizontal="center" vertical="center"/>
    </xf>
    <xf numFmtId="164" fontId="26" fillId="0" borderId="2" xfId="0" applyNumberFormat="1" applyFont="1" applyFill="1" applyBorder="1" applyAlignment="1">
      <alignment horizontal="left" vertical="center"/>
    </xf>
    <xf numFmtId="167" fontId="89" fillId="0" borderId="61" xfId="0" applyNumberFormat="1" applyFont="1" applyFill="1" applyBorder="1" applyAlignment="1">
      <alignment vertical="center"/>
    </xf>
    <xf numFmtId="167" fontId="89" fillId="0" borderId="61" xfId="0" applyNumberFormat="1" applyFont="1" applyFill="1" applyBorder="1" applyAlignment="1">
      <alignment horizontal="right" vertical="center" wrapText="1"/>
    </xf>
    <xf numFmtId="167" fontId="89" fillId="0" borderId="61" xfId="0" applyNumberFormat="1" applyFont="1" applyFill="1" applyBorder="1" applyAlignment="1">
      <alignment horizontal="right" vertical="center"/>
    </xf>
    <xf numFmtId="167" fontId="89" fillId="0" borderId="62" xfId="0" applyNumberFormat="1" applyFont="1" applyFill="1" applyBorder="1" applyAlignment="1">
      <alignment horizontal="right" vertical="center" wrapText="1"/>
    </xf>
    <xf numFmtId="167" fontId="89" fillId="0" borderId="62" xfId="0" applyNumberFormat="1" applyFont="1" applyFill="1" applyBorder="1" applyAlignment="1">
      <alignment horizontal="right" vertical="center"/>
    </xf>
    <xf numFmtId="164" fontId="66" fillId="24" borderId="62" xfId="0" applyNumberFormat="1" applyFont="1" applyFill="1" applyBorder="1" applyAlignment="1">
      <alignment vertical="center"/>
    </xf>
    <xf numFmtId="164" fontId="26" fillId="25" borderId="4" xfId="0" applyNumberFormat="1" applyFont="1" applyFill="1" applyBorder="1" applyAlignment="1">
      <alignment horizontal="left" vertical="center"/>
    </xf>
    <xf numFmtId="164" fontId="26" fillId="25" borderId="7" xfId="0" applyNumberFormat="1" applyFont="1" applyFill="1" applyBorder="1" applyAlignment="1">
      <alignment horizontal="left" vertical="center"/>
    </xf>
    <xf numFmtId="167" fontId="89" fillId="0" borderId="61" xfId="0" applyNumberFormat="1" applyFont="1" applyBorder="1" applyAlignment="1">
      <alignment vertical="center"/>
    </xf>
    <xf numFmtId="167" fontId="89" fillId="0" borderId="61" xfId="0" applyNumberFormat="1" applyFont="1" applyBorder="1" applyAlignment="1">
      <alignment horizontal="right" vertical="center"/>
    </xf>
    <xf numFmtId="167" fontId="89" fillId="0" borderId="62" xfId="0" applyNumberFormat="1" applyFont="1" applyBorder="1" applyAlignment="1">
      <alignment horizontal="right" vertical="center"/>
    </xf>
    <xf numFmtId="167" fontId="89" fillId="0" borderId="61" xfId="0" applyNumberFormat="1" applyFont="1" applyBorder="1" applyAlignment="1">
      <alignment horizontal="right" vertical="center" wrapText="1"/>
    </xf>
    <xf numFmtId="167" fontId="89" fillId="0" borderId="62" xfId="0" applyNumberFormat="1" applyFont="1" applyBorder="1" applyAlignment="1">
      <alignment horizontal="right" vertical="center" wrapText="1"/>
    </xf>
    <xf numFmtId="167" fontId="89" fillId="20" borderId="61" xfId="0" applyNumberFormat="1" applyFont="1" applyFill="1" applyBorder="1" applyAlignment="1">
      <alignment vertical="center"/>
    </xf>
    <xf numFmtId="167" fontId="89" fillId="20" borderId="61" xfId="0" applyNumberFormat="1" applyFont="1" applyFill="1" applyBorder="1" applyAlignment="1">
      <alignment horizontal="right" vertical="center"/>
    </xf>
    <xf numFmtId="167" fontId="89" fillId="0" borderId="62" xfId="0" applyNumberFormat="1" applyFont="1" applyBorder="1" applyAlignment="1">
      <alignment horizontal="center" vertical="center"/>
    </xf>
    <xf numFmtId="167" fontId="89" fillId="20" borderId="61" xfId="0" applyNumberFormat="1" applyFont="1" applyFill="1" applyBorder="1" applyAlignment="1">
      <alignment horizontal="center" vertical="center"/>
    </xf>
    <xf numFmtId="164" fontId="66" fillId="14" borderId="61" xfId="0" applyNumberFormat="1" applyFont="1" applyFill="1" applyBorder="1" applyAlignment="1">
      <alignment vertical="center"/>
    </xf>
    <xf numFmtId="167" fontId="89" fillId="14" borderId="61" xfId="0" applyNumberFormat="1" applyFont="1" applyFill="1" applyBorder="1" applyAlignment="1">
      <alignment vertical="center"/>
    </xf>
    <xf numFmtId="167" fontId="89" fillId="14" borderId="62" xfId="0" applyNumberFormat="1" applyFont="1" applyFill="1" applyBorder="1" applyAlignment="1">
      <alignment vertical="center"/>
    </xf>
    <xf numFmtId="164" fontId="26" fillId="14" borderId="2" xfId="0" applyNumberFormat="1" applyFont="1" applyFill="1" applyBorder="1" applyAlignment="1">
      <alignment horizontal="left" vertical="center"/>
    </xf>
    <xf numFmtId="164" fontId="26" fillId="14" borderId="4" xfId="0" applyNumberFormat="1" applyFont="1" applyFill="1" applyBorder="1" applyAlignment="1">
      <alignment horizontal="left" vertical="center"/>
    </xf>
    <xf numFmtId="0" fontId="65" fillId="14" borderId="60" xfId="0" applyFont="1" applyFill="1" applyBorder="1" applyAlignment="1">
      <alignment vertical="center" wrapText="1"/>
    </xf>
    <xf numFmtId="164" fontId="65" fillId="14" borderId="61" xfId="0" applyNumberFormat="1" applyFont="1" applyFill="1" applyBorder="1" applyAlignment="1">
      <alignment vertical="center" wrapText="1"/>
    </xf>
    <xf numFmtId="164" fontId="65" fillId="24" borderId="62" xfId="0" applyNumberFormat="1" applyFont="1" applyFill="1" applyBorder="1" applyAlignment="1">
      <alignment vertical="center"/>
    </xf>
    <xf numFmtId="167" fontId="89" fillId="0" borderId="59" xfId="0" applyNumberFormat="1" applyFont="1" applyBorder="1" applyAlignment="1">
      <alignment vertical="center"/>
    </xf>
    <xf numFmtId="167" fontId="89" fillId="0" borderId="59" xfId="0" applyNumberFormat="1" applyFont="1" applyBorder="1" applyAlignment="1">
      <alignment horizontal="right" vertical="center"/>
    </xf>
    <xf numFmtId="167" fontId="89" fillId="0" borderId="0" xfId="0" applyNumberFormat="1" applyFont="1" applyBorder="1" applyAlignment="1">
      <alignment horizontal="right" vertical="center"/>
    </xf>
    <xf numFmtId="0" fontId="65" fillId="0" borderId="61" xfId="0" applyFont="1" applyFill="1" applyBorder="1" applyAlignment="1">
      <alignment vertical="center" wrapText="1"/>
    </xf>
    <xf numFmtId="0" fontId="66" fillId="0" borderId="61" xfId="0" applyFont="1" applyFill="1" applyBorder="1" applyAlignment="1">
      <alignment vertical="center"/>
    </xf>
    <xf numFmtId="17" fontId="66" fillId="0" borderId="61" xfId="0" applyNumberFormat="1" applyFont="1" applyFill="1" applyBorder="1" applyAlignment="1">
      <alignment vertical="center"/>
    </xf>
    <xf numFmtId="0" fontId="64" fillId="0" borderId="61" xfId="0" applyFont="1" applyFill="1" applyBorder="1" applyAlignment="1">
      <alignment vertical="center" wrapText="1"/>
    </xf>
    <xf numFmtId="0" fontId="64" fillId="0" borderId="61" xfId="0" applyFont="1" applyFill="1" applyBorder="1" applyAlignment="1">
      <alignment horizontal="center" vertical="center" wrapText="1"/>
    </xf>
    <xf numFmtId="0" fontId="64" fillId="0" borderId="61" xfId="0" applyFont="1" applyFill="1" applyBorder="1" applyAlignment="1">
      <alignment horizontal="center" vertical="center"/>
    </xf>
    <xf numFmtId="166" fontId="89" fillId="0" borderId="61" xfId="0" applyNumberFormat="1" applyFont="1" applyBorder="1" applyAlignment="1">
      <alignment vertical="center"/>
    </xf>
    <xf numFmtId="166" fontId="89" fillId="0" borderId="61" xfId="0" applyNumberFormat="1" applyFont="1" applyBorder="1" applyAlignment="1">
      <alignment horizontal="right" vertical="center"/>
    </xf>
    <xf numFmtId="166" fontId="89" fillId="0" borderId="62" xfId="0" applyNumberFormat="1" applyFont="1" applyBorder="1" applyAlignment="1">
      <alignment horizontal="right" vertical="center"/>
    </xf>
    <xf numFmtId="166" fontId="89" fillId="0" borderId="62" xfId="0" applyNumberFormat="1" applyFont="1" applyBorder="1" applyAlignment="1">
      <alignment vertical="center"/>
    </xf>
    <xf numFmtId="0" fontId="64" fillId="0" borderId="59" xfId="0" applyFont="1" applyBorder="1" applyAlignment="1">
      <alignment vertical="center" wrapText="1"/>
    </xf>
    <xf numFmtId="0" fontId="16" fillId="0" borderId="3" xfId="0" applyFont="1" applyFill="1" applyBorder="1" applyAlignment="1">
      <alignment horizontal="center" vertical="center" wrapText="1"/>
    </xf>
    <xf numFmtId="0" fontId="64" fillId="0" borderId="59" xfId="0" applyFont="1" applyBorder="1" applyAlignment="1">
      <alignment horizontal="center" vertical="center" wrapText="1"/>
    </xf>
    <xf numFmtId="0" fontId="64" fillId="0" borderId="2" xfId="0" applyFont="1" applyBorder="1" applyAlignment="1">
      <alignment vertical="center" wrapText="1"/>
    </xf>
    <xf numFmtId="176" fontId="64" fillId="0" borderId="2" xfId="0" applyNumberFormat="1" applyFont="1" applyBorder="1" applyAlignment="1">
      <alignment horizontal="center" vertical="center"/>
    </xf>
    <xf numFmtId="0" fontId="64" fillId="0" borderId="2" xfId="0" applyFont="1" applyBorder="1" applyAlignment="1">
      <alignment horizontal="center" vertical="center" wrapText="1"/>
    </xf>
    <xf numFmtId="166" fontId="89" fillId="0" borderId="2" xfId="0" applyNumberFormat="1" applyFont="1" applyBorder="1" applyAlignment="1">
      <alignment horizontal="right" vertical="center"/>
    </xf>
    <xf numFmtId="0" fontId="69" fillId="0" borderId="2" xfId="0" applyFont="1" applyBorder="1" applyAlignment="1">
      <alignment vertical="center"/>
    </xf>
    <xf numFmtId="17" fontId="69" fillId="0" borderId="2" xfId="0" applyNumberFormat="1" applyFont="1" applyBorder="1" applyAlignment="1">
      <alignment vertical="center"/>
    </xf>
    <xf numFmtId="0" fontId="65" fillId="20" borderId="2" xfId="0" applyFont="1" applyFill="1" applyBorder="1" applyAlignment="1">
      <alignment vertical="center" wrapText="1"/>
    </xf>
    <xf numFmtId="176" fontId="69" fillId="0" borderId="2" xfId="0" applyNumberFormat="1" applyFont="1" applyBorder="1" applyAlignment="1">
      <alignment vertical="center"/>
    </xf>
    <xf numFmtId="166" fontId="89" fillId="0" borderId="2" xfId="0" applyNumberFormat="1" applyFont="1" applyBorder="1" applyAlignment="1">
      <alignment vertical="center"/>
    </xf>
    <xf numFmtId="166" fontId="89" fillId="0" borderId="2" xfId="0" applyNumberFormat="1" applyFont="1" applyBorder="1" applyAlignment="1">
      <alignment vertical="center" wrapText="1"/>
    </xf>
    <xf numFmtId="166" fontId="89" fillId="0" borderId="2" xfId="0" applyNumberFormat="1" applyFont="1" applyFill="1" applyBorder="1" applyAlignment="1">
      <alignment vertical="center"/>
    </xf>
    <xf numFmtId="166" fontId="89" fillId="0" borderId="2" xfId="0" applyNumberFormat="1" applyFont="1" applyFill="1" applyBorder="1" applyAlignment="1">
      <alignment horizontal="right" vertical="center"/>
    </xf>
    <xf numFmtId="168" fontId="41" fillId="12" borderId="2" xfId="0" applyNumberFormat="1" applyFont="1" applyFill="1" applyBorder="1" applyAlignment="1">
      <alignment vertical="center"/>
    </xf>
    <xf numFmtId="166" fontId="89" fillId="0" borderId="62" xfId="0" applyNumberFormat="1" applyFont="1" applyFill="1" applyBorder="1" applyAlignment="1">
      <alignment horizontal="right" vertical="center" wrapText="1"/>
    </xf>
    <xf numFmtId="0" fontId="64" fillId="0" borderId="2" xfId="0" applyFont="1" applyFill="1" applyBorder="1" applyAlignment="1">
      <alignment vertical="center" wrapText="1"/>
    </xf>
    <xf numFmtId="0" fontId="65" fillId="0" borderId="2" xfId="0" applyFont="1" applyFill="1" applyBorder="1" applyAlignment="1">
      <alignment vertical="center" wrapText="1"/>
    </xf>
    <xf numFmtId="0" fontId="64" fillId="0" borderId="2" xfId="0" applyFont="1" applyFill="1" applyBorder="1" applyAlignment="1">
      <alignment horizontal="center" vertical="center" wrapText="1"/>
    </xf>
    <xf numFmtId="176" fontId="64" fillId="0" borderId="2" xfId="0" applyNumberFormat="1" applyFont="1" applyFill="1" applyBorder="1" applyAlignment="1">
      <alignment horizontal="center" vertical="center"/>
    </xf>
    <xf numFmtId="0" fontId="66" fillId="0" borderId="2" xfId="0" applyFont="1" applyFill="1" applyBorder="1" applyAlignment="1">
      <alignment vertical="center"/>
    </xf>
    <xf numFmtId="17" fontId="66" fillId="0" borderId="2" xfId="0" applyNumberFormat="1" applyFont="1" applyFill="1" applyBorder="1" applyAlignment="1">
      <alignment vertical="center"/>
    </xf>
    <xf numFmtId="0" fontId="64" fillId="0" borderId="2" xfId="0" applyFont="1" applyFill="1" applyBorder="1" applyAlignment="1">
      <alignment horizontal="center" vertical="center"/>
    </xf>
    <xf numFmtId="166" fontId="89" fillId="20" borderId="61" xfId="0" applyNumberFormat="1" applyFont="1" applyFill="1" applyBorder="1" applyAlignment="1">
      <alignment horizontal="right" vertical="center"/>
    </xf>
    <xf numFmtId="166" fontId="89" fillId="20" borderId="62" xfId="0" applyNumberFormat="1" applyFont="1" applyFill="1" applyBorder="1" applyAlignment="1">
      <alignment horizontal="right" vertical="center" wrapText="1"/>
    </xf>
    <xf numFmtId="166" fontId="89" fillId="0" borderId="2" xfId="0" applyNumberFormat="1" applyFont="1" applyFill="1" applyBorder="1" applyAlignment="1">
      <alignment vertical="center" wrapText="1"/>
    </xf>
    <xf numFmtId="0" fontId="98" fillId="0" borderId="2" xfId="0" applyFont="1" applyBorder="1" applyAlignment="1">
      <alignment vertical="center" wrapText="1"/>
    </xf>
    <xf numFmtId="0" fontId="8" fillId="0" borderId="2" xfId="0" applyFont="1" applyFill="1" applyBorder="1"/>
    <xf numFmtId="0" fontId="98" fillId="0" borderId="2" xfId="0" applyFont="1" applyBorder="1" applyAlignment="1">
      <alignment horizontal="center" vertical="center" wrapText="1"/>
    </xf>
    <xf numFmtId="0" fontId="1" fillId="0" borderId="2" xfId="0" applyFont="1" applyBorder="1" applyAlignment="1">
      <alignment vertical="center"/>
    </xf>
    <xf numFmtId="17" fontId="1" fillId="0" borderId="2" xfId="0" applyNumberFormat="1" applyFont="1" applyBorder="1" applyAlignment="1">
      <alignment vertical="center"/>
    </xf>
    <xf numFmtId="166" fontId="17" fillId="0" borderId="2" xfId="0" applyNumberFormat="1" applyFont="1" applyBorder="1" applyAlignment="1">
      <alignment vertical="center"/>
    </xf>
    <xf numFmtId="168" fontId="17" fillId="0" borderId="61" xfId="0" applyNumberFormat="1" applyFont="1" applyBorder="1" applyAlignment="1">
      <alignment horizontal="right" vertical="center" wrapText="1"/>
    </xf>
    <xf numFmtId="168" fontId="17" fillId="0" borderId="61" xfId="0" applyNumberFormat="1" applyFont="1" applyBorder="1" applyAlignment="1">
      <alignment vertical="center"/>
    </xf>
    <xf numFmtId="168" fontId="17" fillId="0" borderId="62" xfId="0" applyNumberFormat="1" applyFont="1" applyBorder="1" applyAlignment="1">
      <alignment horizontal="right" vertical="center" wrapText="1"/>
    </xf>
    <xf numFmtId="168" fontId="17" fillId="0" borderId="62" xfId="0" applyNumberFormat="1" applyFont="1" applyBorder="1" applyAlignment="1">
      <alignment vertical="center"/>
    </xf>
    <xf numFmtId="0" fontId="84" fillId="0" borderId="2" xfId="0" applyFont="1" applyFill="1" applyBorder="1" applyAlignment="1">
      <alignment horizontal="left" vertical="center" wrapText="1"/>
    </xf>
    <xf numFmtId="0" fontId="87" fillId="14" borderId="60" xfId="0" applyFont="1" applyFill="1" applyBorder="1" applyAlignment="1">
      <alignment vertical="center" wrapText="1"/>
    </xf>
    <xf numFmtId="0" fontId="87" fillId="14" borderId="54" xfId="0" applyFont="1" applyFill="1" applyBorder="1" applyAlignment="1">
      <alignment horizontal="left" vertical="center" wrapText="1"/>
    </xf>
    <xf numFmtId="175" fontId="87" fillId="14" borderId="54" xfId="0" applyNumberFormat="1" applyFont="1" applyFill="1" applyBorder="1" applyAlignment="1">
      <alignment horizontal="center" vertical="center" wrapText="1"/>
    </xf>
    <xf numFmtId="168" fontId="88" fillId="14" borderId="54" xfId="0" applyNumberFormat="1" applyFont="1" applyFill="1" applyBorder="1" applyAlignment="1">
      <alignment vertical="center" wrapText="1"/>
    </xf>
    <xf numFmtId="168" fontId="88" fillId="14" borderId="56" xfId="0" applyNumberFormat="1" applyFont="1" applyFill="1" applyBorder="1" applyAlignment="1">
      <alignment vertical="center"/>
    </xf>
    <xf numFmtId="167" fontId="16" fillId="14" borderId="2" xfId="1" applyNumberFormat="1" applyFont="1" applyFill="1" applyBorder="1" applyAlignment="1">
      <alignment horizontal="center"/>
    </xf>
    <xf numFmtId="176" fontId="84" fillId="14" borderId="61" xfId="0" applyNumberFormat="1" applyFont="1" applyFill="1" applyBorder="1" applyAlignment="1">
      <alignment horizontal="center" vertical="center" wrapText="1"/>
    </xf>
    <xf numFmtId="0" fontId="84" fillId="14" borderId="54" xfId="0" applyFont="1" applyFill="1" applyBorder="1" applyAlignment="1">
      <alignment horizontal="left" vertical="center" wrapText="1"/>
    </xf>
    <xf numFmtId="175" fontId="84" fillId="14" borderId="54" xfId="0" applyNumberFormat="1" applyFont="1" applyFill="1" applyBorder="1" applyAlignment="1">
      <alignment horizontal="center" vertical="center" wrapText="1"/>
    </xf>
    <xf numFmtId="0" fontId="84" fillId="14" borderId="60" xfId="0" applyFont="1" applyFill="1" applyBorder="1" applyAlignment="1">
      <alignment vertical="center" wrapText="1"/>
    </xf>
    <xf numFmtId="167" fontId="5" fillId="14" borderId="2" xfId="1" applyNumberFormat="1" applyFont="1" applyFill="1" applyBorder="1" applyAlignment="1">
      <alignment horizontal="center"/>
    </xf>
    <xf numFmtId="168" fontId="41" fillId="14" borderId="54" xfId="0" applyNumberFormat="1" applyFont="1" applyFill="1" applyBorder="1" applyAlignment="1">
      <alignment vertical="center"/>
    </xf>
    <xf numFmtId="0" fontId="90" fillId="14" borderId="61" xfId="0" applyFont="1" applyFill="1" applyBorder="1" applyAlignment="1">
      <alignment horizontal="center" vertical="center" wrapText="1"/>
    </xf>
    <xf numFmtId="0" fontId="87" fillId="0" borderId="58" xfId="0" applyFont="1" applyBorder="1" applyAlignment="1">
      <alignment vertical="center" wrapText="1"/>
    </xf>
    <xf numFmtId="168" fontId="89" fillId="0" borderId="63" xfId="0" applyNumberFormat="1" applyFont="1" applyBorder="1" applyAlignment="1">
      <alignment vertical="center" wrapText="1"/>
    </xf>
    <xf numFmtId="168" fontId="40" fillId="0" borderId="63" xfId="0" applyNumberFormat="1" applyFont="1" applyBorder="1"/>
    <xf numFmtId="168" fontId="89" fillId="0" borderId="85" xfId="0" applyNumberFormat="1" applyFont="1" applyBorder="1" applyAlignment="1">
      <alignment vertical="center"/>
    </xf>
    <xf numFmtId="168" fontId="26" fillId="4" borderId="41" xfId="0" applyNumberFormat="1" applyFont="1" applyFill="1" applyBorder="1" applyAlignment="1">
      <alignment horizontal="right" vertical="center" wrapText="1"/>
    </xf>
    <xf numFmtId="164" fontId="13" fillId="4" borderId="41" xfId="0" applyNumberFormat="1" applyFont="1" applyFill="1" applyBorder="1" applyAlignment="1">
      <alignment horizontal="center" vertical="center" wrapText="1"/>
    </xf>
    <xf numFmtId="164" fontId="13" fillId="4" borderId="42" xfId="0" applyNumberFormat="1" applyFont="1" applyFill="1" applyBorder="1" applyAlignment="1">
      <alignment horizontal="center" vertical="center" wrapText="1"/>
    </xf>
    <xf numFmtId="168" fontId="17" fillId="0" borderId="18" xfId="1" applyNumberFormat="1" applyFont="1" applyFill="1" applyBorder="1" applyAlignment="1">
      <alignment horizontal="right" vertical="center"/>
    </xf>
    <xf numFmtId="0" fontId="13" fillId="0" borderId="8" xfId="0" applyFont="1" applyFill="1" applyBorder="1" applyAlignment="1" applyProtection="1">
      <alignment vertical="center"/>
      <protection locked="0"/>
    </xf>
    <xf numFmtId="168" fontId="26" fillId="4" borderId="3" xfId="0" applyNumberFormat="1" applyFont="1" applyFill="1" applyBorder="1" applyAlignment="1">
      <alignment horizontal="right" vertical="center" wrapText="1"/>
    </xf>
    <xf numFmtId="168" fontId="26" fillId="4" borderId="30" xfId="0" applyNumberFormat="1" applyFont="1" applyFill="1" applyBorder="1" applyAlignment="1">
      <alignment horizontal="right" vertical="center" wrapText="1"/>
    </xf>
    <xf numFmtId="168" fontId="26" fillId="4" borderId="34" xfId="0" applyNumberFormat="1" applyFont="1" applyFill="1" applyBorder="1" applyAlignment="1">
      <alignment horizontal="right" vertical="center" wrapText="1"/>
    </xf>
    <xf numFmtId="186" fontId="89" fillId="0" borderId="61" xfId="0" applyNumberFormat="1" applyFont="1" applyBorder="1" applyAlignment="1">
      <alignment vertical="center"/>
    </xf>
    <xf numFmtId="186" fontId="89" fillId="0" borderId="61" xfId="0" applyNumberFormat="1" applyFont="1" applyBorder="1" applyAlignment="1">
      <alignment horizontal="right" vertical="center"/>
    </xf>
    <xf numFmtId="186" fontId="89" fillId="0" borderId="62" xfId="0" applyNumberFormat="1" applyFont="1" applyBorder="1" applyAlignment="1">
      <alignment vertical="center"/>
    </xf>
    <xf numFmtId="186" fontId="89" fillId="0" borderId="62" xfId="0" applyNumberFormat="1" applyFont="1" applyBorder="1" applyAlignment="1">
      <alignment horizontal="right" vertical="center"/>
    </xf>
    <xf numFmtId="0" fontId="5" fillId="14" borderId="2" xfId="0" applyFont="1" applyFill="1" applyBorder="1" applyAlignment="1">
      <alignment vertical="center" wrapText="1"/>
    </xf>
    <xf numFmtId="0" fontId="16" fillId="0" borderId="17" xfId="0" applyFont="1" applyBorder="1" applyAlignment="1">
      <alignment horizontal="center" vertical="center" wrapText="1"/>
    </xf>
    <xf numFmtId="164" fontId="47" fillId="14" borderId="2" xfId="1" applyFont="1" applyFill="1" applyBorder="1" applyAlignment="1">
      <alignment vertical="center"/>
    </xf>
    <xf numFmtId="4" fontId="57" fillId="14" borderId="2" xfId="0" applyNumberFormat="1" applyFont="1" applyFill="1" applyBorder="1" applyAlignment="1">
      <alignment horizontal="center" vertical="center" wrapText="1"/>
    </xf>
    <xf numFmtId="176" fontId="63" fillId="14" borderId="2" xfId="0" applyNumberFormat="1" applyFont="1" applyFill="1" applyBorder="1" applyAlignment="1">
      <alignment horizontal="center" vertical="center" wrapText="1"/>
    </xf>
    <xf numFmtId="0" fontId="99" fillId="14" borderId="2" xfId="0" applyFont="1" applyFill="1" applyBorder="1" applyAlignment="1" applyProtection="1">
      <alignment horizontal="left" vertical="center"/>
      <protection locked="0"/>
    </xf>
    <xf numFmtId="164" fontId="99" fillId="14" borderId="2" xfId="1" applyFont="1" applyFill="1" applyBorder="1" applyAlignment="1">
      <alignment horizontal="right" vertical="center" wrapText="1"/>
    </xf>
    <xf numFmtId="164" fontId="37" fillId="14" borderId="2" xfId="1" applyFont="1" applyFill="1" applyBorder="1" applyAlignment="1">
      <alignment vertical="center"/>
    </xf>
    <xf numFmtId="167" fontId="37" fillId="14" borderId="2" xfId="1" applyNumberFormat="1" applyFont="1" applyFill="1" applyBorder="1" applyAlignment="1">
      <alignment vertical="center"/>
    </xf>
    <xf numFmtId="0" fontId="37" fillId="14" borderId="2" xfId="0" applyFont="1" applyFill="1" applyBorder="1" applyAlignment="1">
      <alignment vertical="center"/>
    </xf>
    <xf numFmtId="4" fontId="99" fillId="15" borderId="2" xfId="0" applyNumberFormat="1" applyFont="1" applyFill="1" applyBorder="1" applyAlignment="1">
      <alignment horizontal="center" vertical="center" wrapText="1"/>
    </xf>
    <xf numFmtId="0" fontId="12" fillId="0" borderId="63" xfId="0" applyFont="1" applyFill="1" applyBorder="1" applyAlignment="1">
      <alignment vertical="center" wrapText="1"/>
    </xf>
    <xf numFmtId="0" fontId="48" fillId="0" borderId="2" xfId="0" applyFont="1" applyFill="1" applyBorder="1" applyAlignment="1">
      <alignment horizontal="center" vertical="center" wrapText="1"/>
    </xf>
    <xf numFmtId="0" fontId="48" fillId="0" borderId="0" xfId="0" applyFont="1" applyFill="1" applyBorder="1" applyAlignment="1">
      <alignment vertical="center" wrapText="1"/>
    </xf>
    <xf numFmtId="0" fontId="16" fillId="0" borderId="20" xfId="0" applyFont="1" applyBorder="1" applyAlignment="1">
      <alignment horizontal="left" vertical="center" wrapText="1"/>
    </xf>
    <xf numFmtId="0" fontId="24" fillId="0" borderId="39" xfId="0" applyFont="1" applyBorder="1" applyAlignment="1"/>
    <xf numFmtId="0" fontId="24" fillId="0" borderId="26" xfId="0" applyFont="1" applyBorder="1" applyAlignment="1"/>
    <xf numFmtId="176" fontId="43" fillId="0" borderId="3" xfId="0" applyNumberFormat="1" applyFont="1" applyFill="1" applyBorder="1" applyAlignment="1">
      <alignment horizontal="center" vertical="center" wrapText="1"/>
    </xf>
    <xf numFmtId="0" fontId="43" fillId="0" borderId="3" xfId="0" applyFont="1" applyFill="1" applyBorder="1" applyAlignment="1">
      <alignment horizontal="center" vertical="center"/>
    </xf>
    <xf numFmtId="0" fontId="43" fillId="0" borderId="3" xfId="0" applyFont="1" applyFill="1" applyBorder="1" applyAlignment="1">
      <alignment vertical="center"/>
    </xf>
    <xf numFmtId="185" fontId="40" fillId="0" borderId="3" xfId="0" applyNumberFormat="1" applyFont="1" applyFill="1" applyBorder="1" applyAlignment="1">
      <alignment horizontal="right" vertical="center"/>
    </xf>
    <xf numFmtId="185" fontId="40" fillId="0" borderId="3" xfId="0" applyNumberFormat="1" applyFont="1" applyFill="1" applyBorder="1" applyAlignment="1">
      <alignment vertical="center"/>
    </xf>
    <xf numFmtId="0" fontId="36" fillId="0" borderId="3" xfId="0" applyFont="1" applyFill="1" applyBorder="1" applyAlignment="1">
      <alignment vertical="center" wrapText="1"/>
    </xf>
    <xf numFmtId="0" fontId="85" fillId="0" borderId="2" xfId="0" applyFont="1" applyFill="1" applyBorder="1" applyAlignment="1">
      <alignment vertical="center" wrapText="1"/>
    </xf>
    <xf numFmtId="168" fontId="26" fillId="23" borderId="2" xfId="2" applyNumberFormat="1" applyFont="1" applyFill="1" applyBorder="1" applyAlignment="1" applyProtection="1">
      <alignment vertical="center"/>
      <protection locked="0"/>
    </xf>
    <xf numFmtId="167" fontId="26" fillId="23" borderId="2" xfId="2" applyNumberFormat="1" applyFont="1" applyFill="1" applyBorder="1" applyAlignment="1" applyProtection="1">
      <alignment vertical="center"/>
      <protection locked="0"/>
    </xf>
    <xf numFmtId="168" fontId="26" fillId="23" borderId="2" xfId="2" applyNumberFormat="1" applyFont="1" applyFill="1" applyBorder="1" applyAlignment="1" applyProtection="1">
      <alignment horizontal="right" vertical="center"/>
      <protection locked="0"/>
    </xf>
    <xf numFmtId="164" fontId="26" fillId="23" borderId="2" xfId="2" applyFont="1" applyFill="1" applyBorder="1" applyAlignment="1" applyProtection="1">
      <alignment vertical="center"/>
      <protection locked="0"/>
    </xf>
    <xf numFmtId="0" fontId="26" fillId="23" borderId="2" xfId="0" applyFont="1" applyFill="1" applyBorder="1" applyAlignment="1" applyProtection="1">
      <alignment vertical="center"/>
      <protection locked="0"/>
    </xf>
    <xf numFmtId="168" fontId="26" fillId="23" borderId="2" xfId="0" applyNumberFormat="1" applyFont="1" applyFill="1" applyBorder="1" applyAlignment="1">
      <alignment horizontal="right" vertical="center" wrapText="1"/>
    </xf>
    <xf numFmtId="0" fontId="33" fillId="23" borderId="2" xfId="0" applyFont="1" applyFill="1" applyBorder="1"/>
    <xf numFmtId="168" fontId="26" fillId="23" borderId="18" xfId="1" applyNumberFormat="1" applyFont="1" applyFill="1" applyBorder="1" applyAlignment="1">
      <alignment horizontal="right" vertical="center" wrapText="1"/>
    </xf>
    <xf numFmtId="167" fontId="26" fillId="23" borderId="28" xfId="0" applyNumberFormat="1" applyFont="1" applyFill="1" applyBorder="1" applyAlignment="1">
      <alignment horizontal="center" vertical="center" wrapText="1"/>
    </xf>
    <xf numFmtId="168" fontId="26" fillId="23" borderId="30" xfId="1" applyNumberFormat="1" applyFont="1" applyFill="1" applyBorder="1" applyAlignment="1">
      <alignment horizontal="right" vertical="center" wrapText="1"/>
    </xf>
    <xf numFmtId="164" fontId="26" fillId="23" borderId="22" xfId="2" applyFont="1" applyFill="1" applyBorder="1" applyProtection="1">
      <protection locked="0"/>
    </xf>
    <xf numFmtId="0" fontId="26" fillId="23" borderId="22" xfId="0" applyFont="1" applyFill="1" applyBorder="1" applyProtection="1">
      <protection locked="0"/>
    </xf>
    <xf numFmtId="168" fontId="26" fillId="23" borderId="1" xfId="1" applyNumberFormat="1" applyFont="1" applyFill="1" applyBorder="1" applyAlignment="1">
      <alignment horizontal="right" vertical="center" wrapText="1"/>
    </xf>
    <xf numFmtId="168" fontId="26" fillId="23" borderId="1" xfId="0" applyNumberFormat="1" applyFont="1" applyFill="1" applyBorder="1" applyAlignment="1">
      <alignment horizontal="center" vertical="center" wrapText="1"/>
    </xf>
    <xf numFmtId="168" fontId="26" fillId="23" borderId="27" xfId="0" applyNumberFormat="1" applyFont="1" applyFill="1" applyBorder="1" applyAlignment="1">
      <alignment horizontal="center" vertical="center" wrapText="1"/>
    </xf>
    <xf numFmtId="168" fontId="26" fillId="23" borderId="17" xfId="0" applyNumberFormat="1" applyFont="1" applyFill="1" applyBorder="1" applyAlignment="1">
      <alignment horizontal="right" vertical="center" wrapText="1"/>
    </xf>
    <xf numFmtId="168" fontId="26" fillId="23" borderId="25" xfId="0" applyNumberFormat="1" applyFont="1" applyFill="1" applyBorder="1" applyAlignment="1">
      <alignment horizontal="right" vertical="center" wrapText="1"/>
    </xf>
    <xf numFmtId="0" fontId="40" fillId="23" borderId="3" xfId="0" applyFont="1" applyFill="1" applyBorder="1"/>
    <xf numFmtId="168" fontId="26" fillId="23" borderId="2" xfId="1" applyNumberFormat="1" applyFont="1" applyFill="1" applyBorder="1" applyAlignment="1">
      <alignment horizontal="right" vertical="center" wrapText="1"/>
    </xf>
    <xf numFmtId="168" fontId="42" fillId="23" borderId="2" xfId="0" applyNumberFormat="1" applyFont="1" applyFill="1" applyBorder="1" applyAlignment="1">
      <alignment horizontal="right" vertical="center"/>
    </xf>
    <xf numFmtId="0" fontId="42" fillId="23" borderId="2" xfId="0" applyFont="1" applyFill="1" applyBorder="1" applyAlignment="1">
      <alignment vertical="center"/>
    </xf>
    <xf numFmtId="168" fontId="13" fillId="23" borderId="2" xfId="1" applyNumberFormat="1" applyFont="1" applyFill="1" applyBorder="1" applyAlignment="1">
      <alignment horizontal="right" vertical="center" wrapText="1"/>
    </xf>
    <xf numFmtId="168" fontId="13" fillId="23" borderId="2" xfId="0" applyNumberFormat="1" applyFont="1" applyFill="1" applyBorder="1" applyAlignment="1">
      <alignment horizontal="right" vertical="center" wrapText="1"/>
    </xf>
    <xf numFmtId="0" fontId="40" fillId="23" borderId="8" xfId="0" applyFont="1" applyFill="1" applyBorder="1"/>
    <xf numFmtId="168" fontId="26" fillId="23" borderId="2" xfId="1" applyNumberFormat="1" applyFont="1" applyFill="1" applyBorder="1" applyAlignment="1" applyProtection="1">
      <alignment vertical="center"/>
      <protection locked="0"/>
    </xf>
    <xf numFmtId="0" fontId="13" fillId="23" borderId="2" xfId="0" applyFont="1" applyFill="1" applyBorder="1" applyAlignment="1">
      <alignment vertical="center" wrapText="1"/>
    </xf>
    <xf numFmtId="168" fontId="88" fillId="23" borderId="54" xfId="0" applyNumberFormat="1" applyFont="1" applyFill="1" applyBorder="1" applyAlignment="1">
      <alignment vertical="center" wrapText="1"/>
    </xf>
    <xf numFmtId="168" fontId="88" fillId="23" borderId="55" xfId="0" applyNumberFormat="1" applyFont="1" applyFill="1" applyBorder="1" applyAlignment="1">
      <alignment vertical="center" wrapText="1"/>
    </xf>
    <xf numFmtId="164" fontId="47" fillId="0" borderId="2" xfId="1" applyFont="1" applyFill="1" applyBorder="1" applyAlignment="1">
      <alignment vertical="center" wrapText="1"/>
    </xf>
    <xf numFmtId="164" fontId="10" fillId="0" borderId="2" xfId="1" applyFont="1" applyFill="1" applyBorder="1" applyAlignment="1">
      <alignment vertical="center" wrapText="1"/>
    </xf>
    <xf numFmtId="0" fontId="13" fillId="0" borderId="8" xfId="0" applyFont="1" applyFill="1" applyBorder="1" applyAlignment="1">
      <alignment vertical="center" wrapText="1"/>
    </xf>
    <xf numFmtId="4" fontId="48" fillId="0" borderId="88" xfId="0" applyNumberFormat="1" applyFont="1" applyFill="1" applyBorder="1" applyAlignment="1">
      <alignment vertical="center" wrapText="1"/>
    </xf>
    <xf numFmtId="4" fontId="85" fillId="0" borderId="89" xfId="0" applyNumberFormat="1" applyFont="1" applyFill="1" applyBorder="1" applyAlignment="1">
      <alignment vertical="center" wrapText="1"/>
    </xf>
    <xf numFmtId="4" fontId="48" fillId="0" borderId="90" xfId="0" applyNumberFormat="1" applyFont="1" applyFill="1" applyBorder="1" applyAlignment="1">
      <alignment horizontal="center" vertical="center"/>
    </xf>
    <xf numFmtId="17" fontId="48" fillId="0" borderId="90" xfId="0" applyNumberFormat="1" applyFont="1" applyFill="1" applyBorder="1" applyAlignment="1">
      <alignment horizontal="center" vertical="center"/>
    </xf>
    <xf numFmtId="4" fontId="48" fillId="0" borderId="90" xfId="0" applyNumberFormat="1" applyFont="1" applyFill="1" applyBorder="1" applyAlignment="1">
      <alignment vertical="center"/>
    </xf>
    <xf numFmtId="4" fontId="40" fillId="0" borderId="90" xfId="0" applyNumberFormat="1" applyFont="1" applyFill="1" applyBorder="1" applyAlignment="1">
      <alignment vertical="center"/>
    </xf>
    <xf numFmtId="4" fontId="40" fillId="0" borderId="91" xfId="0" applyNumberFormat="1" applyFont="1" applyFill="1" applyBorder="1" applyAlignment="1">
      <alignment vertical="center"/>
    </xf>
    <xf numFmtId="4" fontId="92" fillId="0" borderId="76" xfId="0" applyNumberFormat="1" applyFont="1" applyFill="1" applyBorder="1" applyAlignment="1">
      <alignment vertical="center" wrapText="1"/>
    </xf>
    <xf numFmtId="4" fontId="48" fillId="0" borderId="75" xfId="0" applyNumberFormat="1" applyFont="1" applyFill="1" applyBorder="1" applyAlignment="1">
      <alignment vertical="center"/>
    </xf>
    <xf numFmtId="168" fontId="40" fillId="0" borderId="90" xfId="0" applyNumberFormat="1" applyFont="1" applyFill="1" applyBorder="1" applyAlignment="1">
      <alignment vertical="center"/>
    </xf>
    <xf numFmtId="168" fontId="40" fillId="0" borderId="91" xfId="0" applyNumberFormat="1" applyFont="1" applyFill="1" applyBorder="1" applyAlignment="1">
      <alignment vertical="center"/>
    </xf>
    <xf numFmtId="4" fontId="86" fillId="0" borderId="76" xfId="0" applyNumberFormat="1" applyFont="1" applyFill="1" applyBorder="1" applyAlignment="1">
      <alignment vertical="center" wrapText="1"/>
    </xf>
    <xf numFmtId="176" fontId="48" fillId="0" borderId="75" xfId="0" applyNumberFormat="1" applyFont="1" applyFill="1" applyBorder="1" applyAlignment="1">
      <alignment horizontal="center" vertical="center" wrapText="1"/>
    </xf>
    <xf numFmtId="0" fontId="48" fillId="0" borderId="75" xfId="0" applyFont="1" applyFill="1" applyBorder="1" applyAlignment="1">
      <alignment horizontal="center" vertical="center" wrapText="1"/>
    </xf>
    <xf numFmtId="4" fontId="48" fillId="0" borderId="75" xfId="0" applyNumberFormat="1" applyFont="1" applyFill="1" applyBorder="1" applyAlignment="1">
      <alignment vertical="center" wrapText="1"/>
    </xf>
    <xf numFmtId="168" fontId="40" fillId="0" borderId="90" xfId="0" applyNumberFormat="1" applyFont="1" applyFill="1" applyBorder="1" applyAlignment="1">
      <alignment horizontal="right" vertical="center"/>
    </xf>
    <xf numFmtId="168" fontId="40" fillId="0" borderId="91" xfId="0" applyNumberFormat="1" applyFont="1" applyFill="1" applyBorder="1" applyAlignment="1">
      <alignment horizontal="right" vertical="center"/>
    </xf>
    <xf numFmtId="4" fontId="85" fillId="0" borderId="76" xfId="0" applyNumberFormat="1" applyFont="1" applyFill="1" applyBorder="1" applyAlignment="1">
      <alignment vertical="center" wrapText="1"/>
    </xf>
    <xf numFmtId="4" fontId="48" fillId="0" borderId="75" xfId="0" applyNumberFormat="1" applyFont="1" applyFill="1" applyBorder="1" applyAlignment="1">
      <alignment horizontal="center" vertical="center"/>
    </xf>
    <xf numFmtId="4" fontId="48" fillId="0" borderId="76" xfId="0" applyNumberFormat="1" applyFont="1" applyFill="1" applyBorder="1" applyAlignment="1">
      <alignment vertical="center" wrapText="1"/>
    </xf>
    <xf numFmtId="4" fontId="48" fillId="0" borderId="69" xfId="0" applyNumberFormat="1" applyFont="1" applyFill="1" applyBorder="1" applyAlignment="1">
      <alignment vertical="center" wrapText="1"/>
    </xf>
    <xf numFmtId="4" fontId="48" fillId="0" borderId="70" xfId="0" applyNumberFormat="1" applyFont="1" applyFill="1" applyBorder="1" applyAlignment="1">
      <alignment horizontal="center" vertical="center"/>
    </xf>
    <xf numFmtId="4" fontId="48" fillId="0" borderId="70" xfId="0" applyNumberFormat="1" applyFont="1" applyFill="1" applyBorder="1" applyAlignment="1">
      <alignment vertical="center"/>
    </xf>
    <xf numFmtId="168" fontId="40" fillId="0" borderId="70" xfId="0" applyNumberFormat="1" applyFont="1" applyFill="1" applyBorder="1" applyAlignment="1">
      <alignment vertical="center"/>
    </xf>
    <xf numFmtId="168" fontId="40" fillId="0" borderId="6" xfId="0" applyNumberFormat="1" applyFont="1" applyFill="1" applyBorder="1" applyAlignment="1">
      <alignment vertical="center"/>
    </xf>
    <xf numFmtId="4" fontId="48" fillId="0" borderId="89" xfId="0" applyNumberFormat="1" applyFont="1" applyFill="1" applyBorder="1" applyAlignment="1">
      <alignment vertical="center" wrapText="1"/>
    </xf>
    <xf numFmtId="176" fontId="48" fillId="0" borderId="90" xfId="0" applyNumberFormat="1" applyFont="1" applyFill="1" applyBorder="1" applyAlignment="1">
      <alignment horizontal="center" vertical="center" wrapText="1"/>
    </xf>
    <xf numFmtId="4" fontId="48" fillId="0" borderId="90" xfId="0" applyNumberFormat="1" applyFont="1" applyFill="1" applyBorder="1" applyAlignment="1">
      <alignment vertical="center" wrapText="1"/>
    </xf>
    <xf numFmtId="4" fontId="48" fillId="0" borderId="90" xfId="0" applyNumberFormat="1" applyFont="1" applyFill="1" applyBorder="1" applyAlignment="1">
      <alignment horizontal="center" vertical="center" wrapText="1"/>
    </xf>
    <xf numFmtId="4" fontId="48" fillId="0" borderId="79" xfId="0" applyNumberFormat="1" applyFont="1" applyFill="1" applyBorder="1" applyAlignment="1">
      <alignment vertical="center" wrapText="1"/>
    </xf>
    <xf numFmtId="168" fontId="40" fillId="0" borderId="95" xfId="0" applyNumberFormat="1" applyFont="1" applyFill="1" applyBorder="1" applyAlignment="1">
      <alignment vertical="center"/>
    </xf>
    <xf numFmtId="168" fontId="40" fillId="0" borderId="96" xfId="0" applyNumberFormat="1" applyFont="1" applyFill="1" applyBorder="1" applyAlignment="1">
      <alignment vertical="center"/>
    </xf>
    <xf numFmtId="4" fontId="48" fillId="0" borderId="79" xfId="0" applyNumberFormat="1" applyFont="1" applyFill="1" applyBorder="1" applyAlignment="1">
      <alignment vertical="center"/>
    </xf>
    <xf numFmtId="4" fontId="48" fillId="0" borderId="80" xfId="0" applyNumberFormat="1" applyFont="1" applyFill="1" applyBorder="1" applyAlignment="1">
      <alignment vertical="center" wrapText="1"/>
    </xf>
    <xf numFmtId="4" fontId="48" fillId="0" borderId="58" xfId="0" applyNumberFormat="1" applyFont="1" applyFill="1" applyBorder="1" applyAlignment="1">
      <alignment vertical="center" wrapText="1"/>
    </xf>
    <xf numFmtId="4" fontId="48" fillId="0" borderId="59" xfId="0" applyNumberFormat="1" applyFont="1" applyFill="1" applyBorder="1" applyAlignment="1">
      <alignment horizontal="center" vertical="center"/>
    </xf>
    <xf numFmtId="176" fontId="48" fillId="0" borderId="59" xfId="0" applyNumberFormat="1" applyFont="1" applyFill="1" applyBorder="1" applyAlignment="1">
      <alignment horizontal="center" vertical="center" wrapText="1"/>
    </xf>
    <xf numFmtId="4" fontId="48" fillId="0" borderId="59" xfId="0" applyNumberFormat="1" applyFont="1" applyFill="1" applyBorder="1" applyAlignment="1">
      <alignment vertical="center" wrapText="1"/>
    </xf>
    <xf numFmtId="4" fontId="48" fillId="0" borderId="88" xfId="0" applyNumberFormat="1" applyFont="1" applyFill="1" applyBorder="1" applyAlignment="1">
      <alignment vertical="center"/>
    </xf>
    <xf numFmtId="4" fontId="48" fillId="0" borderId="89" xfId="0" applyNumberFormat="1" applyFont="1" applyFill="1" applyBorder="1" applyAlignment="1">
      <alignment vertical="center"/>
    </xf>
    <xf numFmtId="168" fontId="40" fillId="0" borderId="96" xfId="0" applyNumberFormat="1" applyFont="1" applyFill="1" applyBorder="1" applyAlignment="1">
      <alignment vertical="center" wrapText="1"/>
    </xf>
    <xf numFmtId="168" fontId="40" fillId="0" borderId="95" xfId="0" applyNumberFormat="1" applyFont="1" applyFill="1" applyBorder="1" applyAlignment="1">
      <alignment vertical="center" wrapText="1"/>
    </xf>
    <xf numFmtId="168" fontId="40" fillId="0" borderId="75" xfId="0" applyNumberFormat="1" applyFont="1" applyFill="1" applyBorder="1" applyAlignment="1">
      <alignment vertical="center"/>
    </xf>
    <xf numFmtId="0" fontId="48" fillId="0" borderId="59" xfId="0" applyFont="1" applyFill="1" applyBorder="1" applyAlignment="1">
      <alignment horizontal="center" vertical="center"/>
    </xf>
    <xf numFmtId="17" fontId="48" fillId="0" borderId="59" xfId="0" applyNumberFormat="1" applyFont="1" applyFill="1" applyBorder="1" applyAlignment="1">
      <alignment horizontal="center" vertical="center"/>
    </xf>
    <xf numFmtId="176" fontId="48" fillId="0" borderId="59" xfId="0" applyNumberFormat="1" applyFont="1" applyFill="1" applyBorder="1" applyAlignment="1">
      <alignment horizontal="center" vertical="center"/>
    </xf>
    <xf numFmtId="0" fontId="48" fillId="0" borderId="59" xfId="0" applyFont="1" applyFill="1" applyBorder="1" applyAlignment="1">
      <alignment horizontal="left" vertical="center"/>
    </xf>
    <xf numFmtId="166" fontId="40" fillId="0" borderId="0" xfId="0" applyNumberFormat="1" applyFont="1" applyFill="1" applyBorder="1" applyAlignment="1">
      <alignment horizontal="right" vertical="center"/>
    </xf>
    <xf numFmtId="0" fontId="21" fillId="0" borderId="3" xfId="0" applyFont="1" applyFill="1" applyBorder="1" applyAlignment="1">
      <alignment vertical="center" wrapText="1"/>
    </xf>
    <xf numFmtId="176" fontId="61" fillId="0" borderId="60" xfId="0" applyNumberFormat="1" applyFont="1" applyFill="1" applyBorder="1" applyAlignment="1">
      <alignment horizontal="center" vertical="center" wrapText="1"/>
    </xf>
    <xf numFmtId="0" fontId="61" fillId="0" borderId="60" xfId="0" applyFont="1" applyFill="1" applyBorder="1" applyAlignment="1">
      <alignment horizontal="center" vertical="center" wrapText="1"/>
    </xf>
    <xf numFmtId="0" fontId="21" fillId="0" borderId="8" xfId="0" applyFont="1" applyFill="1" applyBorder="1" applyAlignment="1">
      <alignment vertical="center" wrapText="1"/>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center" vertical="center" wrapText="1"/>
    </xf>
    <xf numFmtId="166" fontId="40" fillId="0" borderId="2" xfId="0" applyNumberFormat="1" applyFont="1" applyFill="1" applyBorder="1" applyAlignment="1">
      <alignment horizontal="right" vertical="center" wrapText="1"/>
    </xf>
    <xf numFmtId="0" fontId="48" fillId="0" borderId="59" xfId="0" applyFont="1" applyFill="1" applyBorder="1" applyAlignment="1">
      <alignment horizontal="left" vertical="center" wrapText="1"/>
    </xf>
    <xf numFmtId="0" fontId="48" fillId="0" borderId="59" xfId="0" applyFont="1" applyFill="1" applyBorder="1" applyAlignment="1">
      <alignment horizontal="center" vertical="center" wrapText="1"/>
    </xf>
    <xf numFmtId="176" fontId="61" fillId="0" borderId="63" xfId="0" applyNumberFormat="1" applyFont="1" applyFill="1" applyBorder="1" applyAlignment="1">
      <alignment horizontal="center" vertical="center" wrapText="1"/>
    </xf>
    <xf numFmtId="0" fontId="61" fillId="0" borderId="63" xfId="0" applyFont="1" applyFill="1" applyBorder="1" applyAlignment="1">
      <alignment horizontal="center" vertical="center" wrapText="1"/>
    </xf>
    <xf numFmtId="0" fontId="48" fillId="0" borderId="2" xfId="0" applyFont="1" applyFill="1" applyBorder="1" applyAlignment="1">
      <alignment horizontal="center" vertical="center"/>
    </xf>
    <xf numFmtId="17" fontId="48" fillId="0" borderId="2" xfId="0" applyNumberFormat="1" applyFont="1" applyFill="1" applyBorder="1" applyAlignment="1">
      <alignment horizontal="center" vertical="center"/>
    </xf>
    <xf numFmtId="176" fontId="48" fillId="0" borderId="2" xfId="0" applyNumberFormat="1" applyFont="1" applyFill="1" applyBorder="1" applyAlignment="1">
      <alignment horizontal="center" vertical="center"/>
    </xf>
    <xf numFmtId="0" fontId="48" fillId="0" borderId="2" xfId="0" applyFont="1" applyFill="1" applyBorder="1" applyAlignment="1">
      <alignment horizontal="left" vertical="center"/>
    </xf>
    <xf numFmtId="168" fontId="40" fillId="23" borderId="3" xfId="0" applyNumberFormat="1" applyFont="1" applyFill="1" applyBorder="1" applyAlignment="1">
      <alignment horizontal="right" vertical="center"/>
    </xf>
    <xf numFmtId="168" fontId="26" fillId="23" borderId="50" xfId="0" applyNumberFormat="1" applyFont="1" applyFill="1" applyBorder="1" applyAlignment="1">
      <alignment horizontal="right" vertical="center" wrapText="1"/>
    </xf>
    <xf numFmtId="168" fontId="26" fillId="23" borderId="97" xfId="0" applyNumberFormat="1" applyFont="1" applyFill="1" applyBorder="1" applyAlignment="1">
      <alignment horizontal="right" vertical="center" wrapText="1"/>
    </xf>
    <xf numFmtId="168" fontId="26" fillId="21" borderId="2" xfId="2" applyNumberFormat="1" applyFont="1" applyFill="1" applyBorder="1" applyAlignment="1" applyProtection="1">
      <alignment horizontal="right" vertical="center"/>
      <protection locked="0"/>
    </xf>
    <xf numFmtId="168" fontId="13" fillId="21" borderId="2" xfId="2" applyNumberFormat="1" applyFont="1" applyFill="1" applyBorder="1" applyAlignment="1" applyProtection="1">
      <alignment horizontal="right" vertical="center"/>
      <protection locked="0"/>
    </xf>
    <xf numFmtId="168" fontId="13" fillId="21" borderId="2" xfId="0" applyNumberFormat="1" applyFont="1" applyFill="1" applyBorder="1" applyAlignment="1" applyProtection="1">
      <alignment horizontal="right" vertical="center"/>
      <protection locked="0"/>
    </xf>
    <xf numFmtId="164" fontId="19" fillId="0" borderId="2" xfId="0" applyNumberFormat="1" applyFont="1" applyFill="1" applyBorder="1" applyAlignment="1">
      <alignment horizontal="center" vertical="center" wrapText="1"/>
    </xf>
    <xf numFmtId="0" fontId="51" fillId="0" borderId="2" xfId="0" applyFont="1" applyFill="1" applyBorder="1" applyAlignment="1">
      <alignment vertical="center" wrapText="1"/>
    </xf>
    <xf numFmtId="0" fontId="24" fillId="0" borderId="2" xfId="0" applyFont="1" applyFill="1" applyBorder="1" applyAlignment="1"/>
    <xf numFmtId="0" fontId="87" fillId="0" borderId="60" xfId="0" applyFont="1" applyFill="1" applyBorder="1" applyAlignment="1">
      <alignment vertical="center" wrapText="1"/>
    </xf>
    <xf numFmtId="0" fontId="87" fillId="0" borderId="54" xfId="0" applyFont="1" applyFill="1" applyBorder="1" applyAlignment="1">
      <alignment vertical="center"/>
    </xf>
    <xf numFmtId="0" fontId="84" fillId="0" borderId="57" xfId="0" applyFont="1" applyFill="1" applyBorder="1" applyAlignment="1">
      <alignment horizontal="center" vertical="center"/>
    </xf>
    <xf numFmtId="176" fontId="84" fillId="0" borderId="57" xfId="0" applyNumberFormat="1" applyFont="1" applyFill="1" applyBorder="1" applyAlignment="1">
      <alignment horizontal="center" vertical="center"/>
    </xf>
    <xf numFmtId="175" fontId="84" fillId="0" borderId="54" xfId="0" applyNumberFormat="1" applyFont="1" applyFill="1" applyBorder="1" applyAlignment="1">
      <alignment horizontal="center" vertical="center" wrapText="1"/>
    </xf>
    <xf numFmtId="168" fontId="89" fillId="0" borderId="54" xfId="0" applyNumberFormat="1" applyFont="1" applyFill="1" applyBorder="1" applyAlignment="1">
      <alignment horizontal="right" vertical="center" wrapText="1"/>
    </xf>
    <xf numFmtId="0" fontId="87" fillId="0" borderId="54" xfId="0" applyFont="1" applyFill="1" applyBorder="1" applyAlignment="1">
      <alignment horizontal="left" vertical="center" wrapText="1"/>
    </xf>
    <xf numFmtId="175" fontId="87" fillId="0" borderId="54" xfId="0" applyNumberFormat="1" applyFont="1" applyFill="1" applyBorder="1" applyAlignment="1">
      <alignment horizontal="center" vertical="center" wrapText="1"/>
    </xf>
    <xf numFmtId="0" fontId="84" fillId="0" borderId="60" xfId="0" applyFont="1" applyFill="1" applyBorder="1" applyAlignment="1">
      <alignment vertical="center" wrapText="1"/>
    </xf>
    <xf numFmtId="0" fontId="72" fillId="0" borderId="0" xfId="0" applyFont="1" applyBorder="1" applyAlignment="1">
      <alignment vertical="center" wrapText="1"/>
    </xf>
    <xf numFmtId="0" fontId="58" fillId="0" borderId="0" xfId="0" applyFont="1" applyBorder="1" applyAlignment="1">
      <alignment vertical="center" wrapText="1"/>
    </xf>
    <xf numFmtId="0" fontId="72" fillId="0" borderId="2" xfId="0" applyFont="1" applyFill="1" applyBorder="1" applyAlignment="1">
      <alignment vertical="center" wrapText="1"/>
    </xf>
    <xf numFmtId="0" fontId="73" fillId="0" borderId="2" xfId="0" applyFont="1" applyFill="1" applyBorder="1" applyAlignment="1">
      <alignment vertical="center" wrapText="1"/>
    </xf>
    <xf numFmtId="0" fontId="72" fillId="0" borderId="2" xfId="0" applyFont="1" applyFill="1" applyBorder="1" applyAlignment="1">
      <alignment horizontal="center" vertical="center" wrapText="1"/>
    </xf>
    <xf numFmtId="0" fontId="72" fillId="0" borderId="2" xfId="0" quotePrefix="1" applyFont="1" applyFill="1" applyBorder="1" applyAlignment="1">
      <alignment horizontal="center" vertical="center" wrapText="1"/>
    </xf>
    <xf numFmtId="0" fontId="58" fillId="0" borderId="2" xfId="0" applyFont="1" applyFill="1" applyBorder="1" applyAlignment="1">
      <alignment vertical="center" wrapText="1"/>
    </xf>
    <xf numFmtId="186" fontId="40" fillId="0" borderId="2" xfId="0" applyNumberFormat="1" applyFont="1" applyFill="1" applyBorder="1" applyAlignment="1">
      <alignment horizontal="right" vertical="center" wrapText="1"/>
    </xf>
    <xf numFmtId="0" fontId="58" fillId="0" borderId="2" xfId="0" applyFont="1" applyFill="1" applyBorder="1" applyAlignment="1">
      <alignment horizontal="center" vertical="center" wrapText="1"/>
    </xf>
    <xf numFmtId="179" fontId="58" fillId="0" borderId="2" xfId="0" applyNumberFormat="1" applyFont="1" applyFill="1" applyBorder="1" applyAlignment="1">
      <alignment horizontal="center" vertical="center" wrapText="1"/>
    </xf>
    <xf numFmtId="176" fontId="58" fillId="0" borderId="2" xfId="0" applyNumberFormat="1" applyFont="1" applyFill="1" applyBorder="1" applyAlignment="1">
      <alignment horizontal="center" vertical="center" wrapText="1"/>
    </xf>
    <xf numFmtId="0" fontId="74" fillId="0" borderId="2" xfId="0" applyFont="1" applyFill="1" applyBorder="1" applyAlignment="1">
      <alignment vertical="center" wrapText="1"/>
    </xf>
    <xf numFmtId="0" fontId="74" fillId="0" borderId="2" xfId="0" applyFont="1" applyFill="1" applyBorder="1" applyAlignment="1">
      <alignment horizontal="center" vertical="center" wrapText="1"/>
    </xf>
    <xf numFmtId="49" fontId="72" fillId="0" borderId="2" xfId="0" applyNumberFormat="1" applyFont="1" applyFill="1" applyBorder="1" applyAlignment="1">
      <alignment horizontal="center" vertical="center" wrapText="1"/>
    </xf>
    <xf numFmtId="186" fontId="40" fillId="0" borderId="0" xfId="0" applyNumberFormat="1" applyFont="1" applyFill="1" applyBorder="1" applyAlignment="1">
      <alignment horizontal="right" vertical="center" wrapText="1"/>
    </xf>
    <xf numFmtId="186" fontId="0" fillId="0" borderId="0" xfId="0" applyNumberFormat="1" applyBorder="1"/>
    <xf numFmtId="186" fontId="42" fillId="27" borderId="2" xfId="0" applyNumberFormat="1" applyFont="1" applyFill="1" applyBorder="1" applyAlignment="1">
      <alignment horizontal="right" vertical="center" wrapText="1"/>
    </xf>
    <xf numFmtId="0" fontId="26" fillId="14" borderId="2" xfId="0" applyFont="1" applyFill="1" applyBorder="1" applyAlignment="1">
      <alignment vertical="center" wrapText="1"/>
    </xf>
    <xf numFmtId="168" fontId="26" fillId="14" borderId="2" xfId="0" applyNumberFormat="1" applyFont="1" applyFill="1" applyBorder="1" applyAlignment="1">
      <alignment vertical="center" wrapText="1"/>
    </xf>
    <xf numFmtId="168" fontId="40" fillId="0" borderId="61" xfId="0" applyNumberFormat="1" applyFont="1" applyBorder="1" applyAlignment="1">
      <alignment horizontal="right" vertical="center" wrapText="1"/>
    </xf>
    <xf numFmtId="0" fontId="13" fillId="0" borderId="2" xfId="0" applyFont="1" applyFill="1" applyBorder="1" applyAlignment="1">
      <alignment horizontal="center" vertical="center" wrapText="1"/>
    </xf>
    <xf numFmtId="0" fontId="55" fillId="0" borderId="0" xfId="0" applyFont="1" applyBorder="1" applyAlignment="1">
      <alignment vertical="center"/>
    </xf>
    <xf numFmtId="0" fontId="63" fillId="19" borderId="0" xfId="0" applyFont="1" applyFill="1" applyBorder="1" applyAlignment="1">
      <alignment vertical="center" wrapText="1"/>
    </xf>
    <xf numFmtId="49" fontId="55" fillId="0" borderId="2" xfId="0" applyNumberFormat="1" applyFont="1" applyBorder="1" applyAlignment="1">
      <alignment horizontal="center" vertical="center" wrapText="1"/>
    </xf>
    <xf numFmtId="2" fontId="76" fillId="0" borderId="0" xfId="0" applyNumberFormat="1" applyFont="1" applyFill="1" applyBorder="1" applyAlignment="1">
      <alignment vertical="center" wrapText="1"/>
    </xf>
    <xf numFmtId="2" fontId="58" fillId="0" borderId="0" xfId="0" applyNumberFormat="1" applyFont="1" applyFill="1" applyBorder="1" applyAlignment="1">
      <alignment vertical="center" wrapText="1"/>
    </xf>
    <xf numFmtId="2" fontId="77" fillId="0" borderId="0" xfId="0" applyNumberFormat="1" applyFont="1" applyFill="1" applyBorder="1" applyAlignment="1">
      <alignment vertical="center" wrapText="1"/>
    </xf>
    <xf numFmtId="2" fontId="78" fillId="0" borderId="0" xfId="0" applyNumberFormat="1" applyFont="1" applyFill="1" applyBorder="1" applyAlignment="1">
      <alignment vertical="center" wrapText="1"/>
    </xf>
    <xf numFmtId="0" fontId="56" fillId="0" borderId="2" xfId="0" applyFont="1" applyBorder="1" applyAlignment="1">
      <alignment vertical="center" wrapText="1"/>
    </xf>
    <xf numFmtId="0" fontId="56" fillId="0" borderId="2" xfId="0" applyFont="1" applyBorder="1" applyAlignment="1">
      <alignment horizontal="center" vertical="center" wrapText="1"/>
    </xf>
    <xf numFmtId="168" fontId="40" fillId="0" borderId="62" xfId="0" applyNumberFormat="1" applyFont="1" applyBorder="1" applyAlignment="1">
      <alignment horizontal="right" vertical="center" wrapText="1"/>
    </xf>
    <xf numFmtId="0" fontId="47" fillId="0" borderId="2" xfId="0" applyFont="1" applyBorder="1" applyAlignment="1">
      <alignment vertical="center" wrapText="1"/>
    </xf>
    <xf numFmtId="14" fontId="43" fillId="0" borderId="2" xfId="0" applyNumberFormat="1" applyFont="1" applyBorder="1" applyAlignment="1">
      <alignment horizontal="center" vertical="center" wrapText="1"/>
    </xf>
    <xf numFmtId="0" fontId="48" fillId="0" borderId="2" xfId="0" applyFont="1" applyBorder="1" applyAlignment="1">
      <alignment vertical="center" wrapText="1"/>
    </xf>
    <xf numFmtId="0" fontId="55" fillId="0" borderId="0" xfId="0" applyFont="1" applyBorder="1" applyAlignment="1">
      <alignment horizontal="left" vertical="center" wrapText="1"/>
    </xf>
    <xf numFmtId="174" fontId="13" fillId="0" borderId="2" xfId="0" applyNumberFormat="1" applyFont="1" applyFill="1" applyBorder="1" applyAlignment="1">
      <alignment vertical="center" wrapText="1"/>
    </xf>
    <xf numFmtId="174" fontId="88" fillId="28" borderId="99" xfId="0" applyNumberFormat="1" applyFont="1" applyFill="1" applyBorder="1" applyAlignment="1">
      <alignment horizontal="right" vertical="center" wrapText="1"/>
    </xf>
    <xf numFmtId="174" fontId="88" fillId="28" borderId="100" xfId="0" applyNumberFormat="1" applyFont="1" applyFill="1" applyBorder="1" applyAlignment="1">
      <alignment horizontal="right" vertical="center" wrapText="1"/>
    </xf>
    <xf numFmtId="174" fontId="88" fillId="28" borderId="101" xfId="0" applyNumberFormat="1" applyFont="1" applyFill="1" applyBorder="1" applyAlignment="1">
      <alignment horizontal="right" vertical="center" wrapText="1"/>
    </xf>
    <xf numFmtId="174" fontId="13" fillId="12" borderId="2" xfId="0" applyNumberFormat="1" applyFont="1" applyFill="1" applyBorder="1" applyAlignment="1">
      <alignment vertical="center" wrapText="1"/>
    </xf>
    <xf numFmtId="174" fontId="13" fillId="0" borderId="8" xfId="0" applyNumberFormat="1" applyFont="1" applyFill="1" applyBorder="1" applyAlignment="1">
      <alignment vertical="center" wrapText="1"/>
    </xf>
    <xf numFmtId="174" fontId="13" fillId="14" borderId="2" xfId="0" applyNumberFormat="1" applyFont="1" applyFill="1" applyBorder="1" applyAlignment="1">
      <alignment vertical="center" wrapText="1"/>
    </xf>
    <xf numFmtId="0" fontId="55" fillId="0" borderId="80" xfId="0" applyFont="1" applyFill="1" applyBorder="1" applyAlignment="1">
      <alignment vertical="center" wrapText="1"/>
    </xf>
    <xf numFmtId="0" fontId="55" fillId="0" borderId="61" xfId="0" quotePrefix="1" applyFont="1" applyFill="1" applyBorder="1" applyAlignment="1">
      <alignment vertical="center" wrapText="1"/>
    </xf>
    <xf numFmtId="0" fontId="55" fillId="0" borderId="61" xfId="0" applyFont="1" applyFill="1" applyBorder="1" applyAlignment="1">
      <alignment horizontal="center" vertical="center" wrapText="1"/>
    </xf>
    <xf numFmtId="17" fontId="55" fillId="0" borderId="61" xfId="0" applyNumberFormat="1" applyFont="1" applyFill="1" applyBorder="1" applyAlignment="1">
      <alignment horizontal="center" vertical="center" wrapText="1"/>
    </xf>
    <xf numFmtId="49" fontId="55" fillId="0" borderId="61" xfId="0" applyNumberFormat="1" applyFont="1" applyFill="1" applyBorder="1" applyAlignment="1">
      <alignment vertical="center" wrapText="1"/>
    </xf>
    <xf numFmtId="174" fontId="40" fillId="0" borderId="61" xfId="0" applyNumberFormat="1" applyFont="1" applyFill="1" applyBorder="1" applyAlignment="1">
      <alignment horizontal="right" vertical="center" wrapText="1"/>
    </xf>
    <xf numFmtId="174" fontId="40" fillId="0" borderId="62" xfId="0" applyNumberFormat="1" applyFont="1" applyFill="1" applyBorder="1" applyAlignment="1">
      <alignment horizontal="right" vertical="center" wrapText="1"/>
    </xf>
    <xf numFmtId="0" fontId="55" fillId="0" borderId="95" xfId="0" applyFont="1" applyFill="1" applyBorder="1" applyAlignment="1">
      <alignment horizontal="center" vertical="center" wrapText="1"/>
    </xf>
    <xf numFmtId="0" fontId="55" fillId="0" borderId="88" xfId="0" applyFont="1" applyFill="1" applyBorder="1" applyAlignment="1">
      <alignment vertical="center" wrapText="1"/>
    </xf>
    <xf numFmtId="0" fontId="60" fillId="0" borderId="90" xfId="0" applyFont="1" applyFill="1" applyBorder="1" applyAlignment="1">
      <alignment vertical="center" wrapText="1"/>
    </xf>
    <xf numFmtId="0" fontId="55" fillId="0" borderId="90" xfId="0" applyFont="1" applyFill="1" applyBorder="1" applyAlignment="1">
      <alignment horizontal="center" vertical="center" wrapText="1"/>
    </xf>
    <xf numFmtId="17" fontId="55" fillId="0" borderId="90" xfId="0" applyNumberFormat="1" applyFont="1" applyFill="1" applyBorder="1" applyAlignment="1">
      <alignment horizontal="center" vertical="center" wrapText="1"/>
    </xf>
    <xf numFmtId="0" fontId="55" fillId="0" borderId="90" xfId="0" applyFont="1" applyFill="1" applyBorder="1" applyAlignment="1">
      <alignment vertical="center" wrapText="1"/>
    </xf>
    <xf numFmtId="0" fontId="55" fillId="0" borderId="96" xfId="0" applyFont="1" applyFill="1" applyBorder="1" applyAlignment="1">
      <alignment horizontal="center" vertical="center" wrapText="1"/>
    </xf>
    <xf numFmtId="0" fontId="60" fillId="0" borderId="80" xfId="0" applyFont="1" applyFill="1" applyBorder="1" applyAlignment="1">
      <alignment vertical="center" wrapText="1"/>
    </xf>
    <xf numFmtId="0" fontId="60" fillId="0" borderId="61" xfId="0" applyFont="1" applyFill="1" applyBorder="1" applyAlignment="1">
      <alignment vertical="center" wrapText="1"/>
    </xf>
    <xf numFmtId="0" fontId="55" fillId="0" borderId="61" xfId="0" applyFont="1" applyFill="1" applyBorder="1" applyAlignment="1">
      <alignment vertical="center" wrapText="1"/>
    </xf>
    <xf numFmtId="0" fontId="55" fillId="0" borderId="98" xfId="0" applyFont="1" applyFill="1" applyBorder="1" applyAlignment="1">
      <alignment vertical="center" wrapText="1"/>
    </xf>
    <xf numFmtId="0" fontId="55" fillId="0" borderId="75" xfId="0" applyFont="1" applyFill="1" applyBorder="1" applyAlignment="1">
      <alignment vertical="center" wrapText="1"/>
    </xf>
    <xf numFmtId="0" fontId="55" fillId="0" borderId="75" xfId="0" applyFont="1" applyFill="1" applyBorder="1" applyAlignment="1">
      <alignment horizontal="center" vertical="center" wrapText="1"/>
    </xf>
    <xf numFmtId="17" fontId="55" fillId="0" borderId="75" xfId="0" applyNumberFormat="1" applyFont="1" applyFill="1" applyBorder="1" applyAlignment="1">
      <alignment horizontal="center" vertical="center" wrapText="1"/>
    </xf>
    <xf numFmtId="0" fontId="55" fillId="0" borderId="9" xfId="0" applyFont="1" applyFill="1" applyBorder="1" applyAlignment="1">
      <alignment horizontal="center" vertical="center" wrapText="1"/>
    </xf>
    <xf numFmtId="49" fontId="55" fillId="0" borderId="61" xfId="0" quotePrefix="1" applyNumberFormat="1" applyFont="1" applyFill="1" applyBorder="1" applyAlignment="1">
      <alignment vertical="center" wrapText="1"/>
    </xf>
    <xf numFmtId="0" fontId="55" fillId="0" borderId="79" xfId="0" applyFont="1" applyFill="1" applyBorder="1" applyAlignment="1">
      <alignment vertical="center" wrapText="1"/>
    </xf>
    <xf numFmtId="0" fontId="55" fillId="0" borderId="59" xfId="0" applyFont="1" applyFill="1" applyBorder="1" applyAlignment="1">
      <alignment vertical="center" wrapText="1"/>
    </xf>
    <xf numFmtId="0" fontId="55" fillId="0" borderId="57" xfId="0" applyFont="1" applyFill="1" applyBorder="1" applyAlignment="1">
      <alignment horizontal="center" vertical="center" wrapText="1"/>
    </xf>
    <xf numFmtId="17" fontId="55" fillId="0" borderId="57" xfId="0" applyNumberFormat="1" applyFont="1" applyFill="1" applyBorder="1" applyAlignment="1">
      <alignment horizontal="center" vertical="center" wrapText="1"/>
    </xf>
    <xf numFmtId="0" fontId="55" fillId="0" borderId="57" xfId="0" applyFont="1" applyFill="1" applyBorder="1" applyAlignment="1">
      <alignment vertical="center" wrapText="1"/>
    </xf>
    <xf numFmtId="174" fontId="40" fillId="0" borderId="57" xfId="0" applyNumberFormat="1" applyFont="1" applyFill="1" applyBorder="1" applyAlignment="1">
      <alignment horizontal="right" vertical="center" wrapText="1"/>
    </xf>
    <xf numFmtId="174" fontId="40" fillId="0" borderId="56" xfId="0" applyNumberFormat="1" applyFont="1" applyFill="1" applyBorder="1" applyAlignment="1">
      <alignment horizontal="right" vertical="center" wrapText="1"/>
    </xf>
    <xf numFmtId="181" fontId="55" fillId="0" borderId="75" xfId="0" applyNumberFormat="1" applyFont="1" applyFill="1" applyBorder="1" applyAlignment="1">
      <alignment horizontal="center" vertical="center" wrapText="1"/>
    </xf>
    <xf numFmtId="49" fontId="55" fillId="0" borderId="75" xfId="0" applyNumberFormat="1" applyFont="1" applyFill="1" applyBorder="1" applyAlignment="1">
      <alignment vertical="center" wrapText="1"/>
    </xf>
    <xf numFmtId="174" fontId="40" fillId="0" borderId="75" xfId="0" applyNumberFormat="1" applyFont="1" applyFill="1" applyBorder="1" applyAlignment="1">
      <alignment horizontal="right" vertical="center" wrapText="1"/>
    </xf>
    <xf numFmtId="174" fontId="40" fillId="0" borderId="15" xfId="0" applyNumberFormat="1" applyFont="1" applyFill="1" applyBorder="1" applyAlignment="1">
      <alignment horizontal="right" vertical="center" wrapText="1"/>
    </xf>
    <xf numFmtId="0" fontId="104" fillId="0" borderId="57" xfId="0" applyFont="1" applyFill="1" applyBorder="1" applyAlignment="1">
      <alignment vertical="center" wrapText="1"/>
    </xf>
    <xf numFmtId="0" fontId="104" fillId="0" borderId="61" xfId="0" applyFont="1" applyFill="1" applyBorder="1" applyAlignment="1">
      <alignment vertical="center" wrapText="1"/>
    </xf>
    <xf numFmtId="0" fontId="27" fillId="0" borderId="75" xfId="0" applyFont="1" applyFill="1" applyBorder="1" applyAlignment="1">
      <alignment vertical="center" wrapText="1"/>
    </xf>
    <xf numFmtId="49" fontId="27" fillId="0" borderId="61" xfId="0" applyNumberFormat="1" applyFont="1" applyFill="1" applyBorder="1" applyAlignment="1">
      <alignment vertical="center" wrapText="1"/>
    </xf>
    <xf numFmtId="0" fontId="27" fillId="0" borderId="61" xfId="0" quotePrefix="1" applyFont="1" applyFill="1" applyBorder="1" applyAlignment="1">
      <alignment vertical="center" wrapText="1"/>
    </xf>
    <xf numFmtId="0" fontId="55" fillId="0" borderId="59" xfId="0" quotePrefix="1" applyFont="1" applyFill="1" applyBorder="1" applyAlignment="1">
      <alignment vertical="center" wrapText="1"/>
    </xf>
    <xf numFmtId="0" fontId="55" fillId="0" borderId="59" xfId="0" applyFont="1" applyFill="1" applyBorder="1" applyAlignment="1">
      <alignment horizontal="center" vertical="center" wrapText="1"/>
    </xf>
    <xf numFmtId="17" fontId="55" fillId="0" borderId="59" xfId="0" applyNumberFormat="1" applyFont="1" applyFill="1" applyBorder="1" applyAlignment="1">
      <alignment horizontal="center" vertical="center" wrapText="1"/>
    </xf>
    <xf numFmtId="174" fontId="13" fillId="0" borderId="3" xfId="0" applyNumberFormat="1" applyFont="1" applyFill="1" applyBorder="1" applyAlignment="1">
      <alignment vertical="center" wrapText="1"/>
    </xf>
    <xf numFmtId="174" fontId="88" fillId="27" borderId="2" xfId="0" applyNumberFormat="1" applyFont="1" applyFill="1" applyBorder="1" applyAlignment="1">
      <alignment horizontal="right" vertical="center" wrapText="1"/>
    </xf>
    <xf numFmtId="0" fontId="21" fillId="0" borderId="2" xfId="0" applyFont="1" applyFill="1" applyBorder="1" applyAlignment="1">
      <alignment horizontal="left" vertical="center" wrapText="1"/>
    </xf>
    <xf numFmtId="0" fontId="79" fillId="0" borderId="0" xfId="0" applyFont="1" applyFill="1" applyBorder="1" applyAlignment="1">
      <alignment wrapText="1"/>
    </xf>
    <xf numFmtId="0" fontId="80" fillId="0" borderId="0" xfId="0" applyFont="1" applyFill="1" applyBorder="1"/>
    <xf numFmtId="0" fontId="80" fillId="0" borderId="0" xfId="0" applyFont="1" applyFill="1" applyBorder="1" applyAlignment="1">
      <alignment wrapText="1"/>
    </xf>
    <xf numFmtId="4" fontId="79" fillId="0" borderId="0" xfId="0" applyNumberFormat="1" applyFont="1" applyFill="1" applyBorder="1" applyAlignment="1">
      <alignment wrapText="1"/>
    </xf>
    <xf numFmtId="0" fontId="81" fillId="0" borderId="2" xfId="0" applyFont="1" applyBorder="1"/>
    <xf numFmtId="49" fontId="81" fillId="0" borderId="2" xfId="0" applyNumberFormat="1" applyFont="1" applyBorder="1" applyAlignment="1">
      <alignment horizontal="center" vertical="center"/>
    </xf>
    <xf numFmtId="0" fontId="79" fillId="0" borderId="2" xfId="0" applyFont="1" applyBorder="1" applyAlignment="1">
      <alignment horizontal="center" wrapText="1"/>
    </xf>
    <xf numFmtId="176" fontId="79" fillId="0" borderId="2" xfId="0" applyNumberFormat="1" applyFont="1" applyBorder="1" applyAlignment="1">
      <alignment horizontal="center" wrapText="1"/>
    </xf>
    <xf numFmtId="49" fontId="79" fillId="0" borderId="2" xfId="0" applyNumberFormat="1" applyFont="1" applyBorder="1" applyAlignment="1">
      <alignment horizontal="center" vertical="center" wrapText="1"/>
    </xf>
    <xf numFmtId="0" fontId="79" fillId="0" borderId="2" xfId="0" applyFont="1" applyFill="1" applyBorder="1" applyAlignment="1">
      <alignment vertical="center" wrapText="1"/>
    </xf>
    <xf numFmtId="0" fontId="79" fillId="0" borderId="2" xfId="0" applyFont="1" applyFill="1" applyBorder="1" applyAlignment="1">
      <alignment horizontal="center" vertical="center" wrapText="1"/>
    </xf>
    <xf numFmtId="176" fontId="79" fillId="0" borderId="2" xfId="0" applyNumberFormat="1" applyFont="1" applyFill="1" applyBorder="1" applyAlignment="1">
      <alignment horizontal="center" vertical="center" wrapText="1"/>
    </xf>
    <xf numFmtId="0" fontId="79" fillId="0" borderId="2" xfId="0" applyFont="1" applyFill="1" applyBorder="1" applyAlignment="1">
      <alignment wrapText="1"/>
    </xf>
    <xf numFmtId="49" fontId="79"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168" fontId="19" fillId="0" borderId="2" xfId="0" applyNumberFormat="1" applyFont="1" applyFill="1" applyBorder="1" applyAlignment="1">
      <alignment horizontal="right" vertical="center" wrapText="1"/>
    </xf>
    <xf numFmtId="0" fontId="80" fillId="0" borderId="2" xfId="0" applyFont="1" applyBorder="1" applyAlignment="1">
      <alignment wrapText="1"/>
    </xf>
    <xf numFmtId="0" fontId="81" fillId="0" borderId="2" xfId="0" applyFont="1" applyFill="1" applyBorder="1"/>
    <xf numFmtId="178" fontId="81" fillId="0" borderId="2" xfId="0" applyNumberFormat="1" applyFont="1" applyFill="1" applyBorder="1"/>
    <xf numFmtId="49" fontId="81" fillId="0" borderId="2" xfId="0" applyNumberFormat="1" applyFont="1" applyFill="1" applyBorder="1" applyAlignment="1">
      <alignment horizontal="center" vertical="center"/>
    </xf>
    <xf numFmtId="0" fontId="79" fillId="0" borderId="2" xfId="0" applyFont="1" applyFill="1" applyBorder="1" applyAlignment="1">
      <alignment horizontal="center" wrapText="1"/>
    </xf>
    <xf numFmtId="176" fontId="79" fillId="0" borderId="2" xfId="0" applyNumberFormat="1" applyFont="1" applyFill="1" applyBorder="1" applyAlignment="1">
      <alignment horizontal="center" wrapText="1"/>
    </xf>
    <xf numFmtId="9" fontId="79" fillId="0" borderId="2" xfId="0" applyNumberFormat="1" applyFont="1" applyFill="1" applyBorder="1" applyAlignment="1">
      <alignment wrapText="1"/>
    </xf>
    <xf numFmtId="17" fontId="81" fillId="0" borderId="0" xfId="0" applyNumberFormat="1" applyFont="1" applyFill="1" applyBorder="1"/>
    <xf numFmtId="0" fontId="81" fillId="0" borderId="0" xfId="0" applyFont="1" applyFill="1" applyBorder="1"/>
    <xf numFmtId="17" fontId="81" fillId="0" borderId="2" xfId="0" applyNumberFormat="1" applyFont="1" applyBorder="1"/>
    <xf numFmtId="49" fontId="79" fillId="0" borderId="2" xfId="0" applyNumberFormat="1" applyFont="1" applyBorder="1" applyAlignment="1">
      <alignment horizontal="center" vertical="center"/>
    </xf>
    <xf numFmtId="0" fontId="79" fillId="0" borderId="2" xfId="0" applyFont="1" applyFill="1" applyBorder="1"/>
    <xf numFmtId="0" fontId="76" fillId="0" borderId="0" xfId="0" applyFont="1" applyBorder="1" applyAlignment="1">
      <alignment vertical="center" wrapText="1"/>
    </xf>
    <xf numFmtId="0" fontId="76" fillId="0" borderId="0" xfId="0" applyFont="1" applyFill="1" applyBorder="1" applyAlignment="1">
      <alignment vertical="center" wrapText="1"/>
    </xf>
    <xf numFmtId="0" fontId="4" fillId="3" borderId="2" xfId="0" applyFont="1" applyFill="1" applyBorder="1" applyAlignment="1">
      <alignment horizontal="center" vertical="center" wrapText="1"/>
    </xf>
    <xf numFmtId="4" fontId="4" fillId="3" borderId="2" xfId="0" applyNumberFormat="1" applyFont="1" applyFill="1" applyBorder="1" applyAlignment="1">
      <alignment horizontal="center" vertical="center"/>
    </xf>
    <xf numFmtId="4" fontId="49" fillId="3" borderId="2" xfId="0" applyNumberFormat="1" applyFont="1" applyFill="1" applyBorder="1" applyAlignment="1">
      <alignment horizontal="center" vertical="center" wrapText="1"/>
    </xf>
    <xf numFmtId="2" fontId="58" fillId="0" borderId="0" xfId="0" applyNumberFormat="1" applyFont="1" applyFill="1" applyBorder="1" applyAlignment="1">
      <alignment vertical="center"/>
    </xf>
    <xf numFmtId="0" fontId="5" fillId="3" borderId="2" xfId="0" applyFont="1" applyFill="1" applyBorder="1" applyAlignment="1">
      <alignment vertical="center" wrapText="1"/>
    </xf>
    <xf numFmtId="17" fontId="43" fillId="0" borderId="2" xfId="0" applyNumberFormat="1" applyFont="1" applyBorder="1" applyAlignment="1">
      <alignment horizontal="center" vertical="center"/>
    </xf>
    <xf numFmtId="167" fontId="89" fillId="0" borderId="61" xfId="1" applyNumberFormat="1" applyFont="1" applyBorder="1" applyAlignment="1">
      <alignment vertical="center"/>
    </xf>
    <xf numFmtId="167" fontId="89" fillId="0" borderId="61" xfId="1" applyNumberFormat="1" applyFont="1" applyBorder="1" applyAlignment="1">
      <alignment horizontal="right" vertical="center"/>
    </xf>
    <xf numFmtId="167" fontId="89" fillId="0" borderId="62" xfId="1" applyNumberFormat="1" applyFont="1" applyBorder="1" applyAlignment="1">
      <alignment vertical="center"/>
    </xf>
    <xf numFmtId="167" fontId="89" fillId="0" borderId="62" xfId="1" applyNumberFormat="1" applyFont="1" applyBorder="1" applyAlignment="1">
      <alignment horizontal="right" vertical="center"/>
    </xf>
    <xf numFmtId="164" fontId="56" fillId="0" borderId="55" xfId="0" applyNumberFormat="1" applyFont="1" applyBorder="1" applyAlignment="1">
      <alignment horizontal="right" vertical="center" wrapText="1"/>
    </xf>
    <xf numFmtId="4" fontId="56" fillId="0" borderId="57" xfId="0" applyNumberFormat="1" applyFont="1" applyBorder="1" applyAlignment="1">
      <alignment horizontal="right" vertical="center" wrapText="1"/>
    </xf>
    <xf numFmtId="0" fontId="47" fillId="14" borderId="2" xfId="0" applyFont="1" applyFill="1" applyBorder="1" applyAlignment="1">
      <alignment horizontal="left" vertical="center" wrapText="1"/>
    </xf>
    <xf numFmtId="0" fontId="43" fillId="14" borderId="2" xfId="0" applyFont="1" applyFill="1" applyBorder="1" applyAlignment="1">
      <alignment horizontal="center" vertical="center" wrapText="1"/>
    </xf>
    <xf numFmtId="183" fontId="56" fillId="14" borderId="2" xfId="0" applyNumberFormat="1" applyFont="1" applyFill="1" applyBorder="1" applyAlignment="1">
      <alignment horizontal="center" vertical="center" wrapText="1"/>
    </xf>
    <xf numFmtId="17" fontId="56" fillId="14" borderId="2" xfId="0" applyNumberFormat="1" applyFont="1" applyFill="1" applyBorder="1" applyAlignment="1">
      <alignment horizontal="center" vertical="center" wrapText="1"/>
    </xf>
    <xf numFmtId="0" fontId="43" fillId="14" borderId="2" xfId="0" applyFont="1" applyFill="1" applyBorder="1" applyAlignment="1">
      <alignment horizontal="left" vertical="center" wrapText="1"/>
    </xf>
    <xf numFmtId="168" fontId="40" fillId="14" borderId="57" xfId="0" applyNumberFormat="1" applyFont="1" applyFill="1" applyBorder="1" applyAlignment="1">
      <alignment horizontal="right" vertical="center" wrapText="1"/>
    </xf>
    <xf numFmtId="168" fontId="40" fillId="14" borderId="54" xfId="0" applyNumberFormat="1" applyFont="1" applyFill="1" applyBorder="1" applyAlignment="1">
      <alignment horizontal="right" vertical="center" wrapText="1"/>
    </xf>
    <xf numFmtId="168" fontId="40" fillId="14" borderId="55" xfId="0" applyNumberFormat="1" applyFont="1" applyFill="1" applyBorder="1" applyAlignment="1">
      <alignment horizontal="right" vertical="center" wrapText="1"/>
    </xf>
    <xf numFmtId="0" fontId="56" fillId="14" borderId="2" xfId="0" applyFont="1" applyFill="1" applyBorder="1" applyAlignment="1">
      <alignment horizontal="center" vertical="center" wrapText="1"/>
    </xf>
    <xf numFmtId="182" fontId="56" fillId="0" borderId="2" xfId="0" applyNumberFormat="1" applyFont="1" applyBorder="1" applyAlignment="1">
      <alignment horizontal="center" vertical="center" wrapText="1"/>
    </xf>
    <xf numFmtId="4" fontId="56" fillId="0" borderId="2" xfId="0" applyNumberFormat="1" applyFont="1" applyBorder="1" applyAlignment="1">
      <alignment vertical="center" wrapText="1"/>
    </xf>
    <xf numFmtId="0" fontId="5" fillId="14" borderId="23" xfId="0" applyFont="1" applyFill="1" applyBorder="1" applyAlignment="1">
      <alignment horizontal="left" vertical="center" wrapText="1"/>
    </xf>
    <xf numFmtId="0" fontId="5" fillId="14" borderId="23" xfId="0" applyFont="1" applyFill="1" applyBorder="1" applyAlignment="1">
      <alignment horizontal="center" vertical="center" wrapText="1"/>
    </xf>
    <xf numFmtId="0" fontId="5" fillId="14" borderId="21" xfId="0" applyFont="1" applyFill="1" applyBorder="1" applyAlignment="1">
      <alignment horizontal="center" vertical="center" wrapText="1"/>
    </xf>
    <xf numFmtId="168" fontId="40" fillId="14" borderId="2" xfId="0" applyNumberFormat="1" applyFont="1" applyFill="1" applyBorder="1" applyAlignment="1">
      <alignment vertical="center"/>
    </xf>
    <xf numFmtId="0" fontId="40" fillId="14" borderId="2" xfId="0" applyFont="1" applyFill="1" applyBorder="1"/>
    <xf numFmtId="0" fontId="56" fillId="0" borderId="0" xfId="0" applyFont="1" applyBorder="1" applyAlignment="1">
      <alignment horizontal="center" vertical="center" wrapText="1"/>
    </xf>
    <xf numFmtId="168" fontId="40" fillId="0" borderId="2" xfId="0" applyNumberFormat="1" applyFont="1" applyBorder="1" applyAlignment="1">
      <alignment vertical="center" wrapText="1"/>
    </xf>
    <xf numFmtId="168" fontId="40" fillId="14" borderId="7" xfId="0" applyNumberFormat="1" applyFont="1" applyFill="1" applyBorder="1"/>
    <xf numFmtId="0" fontId="43" fillId="0" borderId="2" xfId="0" applyFont="1" applyBorder="1" applyAlignment="1">
      <alignment vertical="center" wrapText="1"/>
    </xf>
    <xf numFmtId="0" fontId="40" fillId="0" borderId="0" xfId="0" applyFont="1" applyBorder="1" applyAlignment="1">
      <alignment horizontal="center" vertical="center"/>
    </xf>
    <xf numFmtId="0" fontId="16" fillId="14" borderId="43" xfId="0" applyFont="1" applyFill="1" applyBorder="1" applyAlignment="1">
      <alignment horizontal="left" vertical="center" wrapText="1"/>
    </xf>
    <xf numFmtId="0" fontId="13" fillId="14" borderId="23" xfId="0" applyFont="1" applyFill="1" applyBorder="1" applyAlignment="1">
      <alignment horizontal="left" vertical="center" wrapText="1"/>
    </xf>
    <xf numFmtId="0" fontId="40" fillId="0" borderId="2" xfId="0" applyFont="1" applyFill="1" applyBorder="1" applyAlignment="1">
      <alignment vertical="center" wrapText="1"/>
    </xf>
    <xf numFmtId="0" fontId="56" fillId="0" borderId="2" xfId="0" applyFont="1" applyFill="1" applyBorder="1" applyAlignment="1">
      <alignment horizontal="center" vertical="center" wrapText="1"/>
    </xf>
    <xf numFmtId="182" fontId="56" fillId="0" borderId="2" xfId="0" applyNumberFormat="1" applyFont="1" applyFill="1" applyBorder="1" applyAlignment="1">
      <alignment horizontal="center" vertical="center" wrapText="1"/>
    </xf>
    <xf numFmtId="0" fontId="56" fillId="0" borderId="2" xfId="0" applyFont="1" applyFill="1" applyBorder="1" applyAlignment="1">
      <alignment vertical="center" wrapText="1"/>
    </xf>
    <xf numFmtId="186" fontId="89" fillId="0" borderId="61" xfId="0" applyNumberFormat="1" applyFont="1" applyFill="1" applyBorder="1" applyAlignment="1">
      <alignment horizontal="right" vertical="center" wrapText="1"/>
    </xf>
    <xf numFmtId="186" fontId="89" fillId="0" borderId="61" xfId="0" applyNumberFormat="1" applyFont="1" applyFill="1" applyBorder="1" applyAlignment="1">
      <alignment vertical="center"/>
    </xf>
    <xf numFmtId="186" fontId="89" fillId="0" borderId="62" xfId="0" applyNumberFormat="1" applyFont="1" applyFill="1" applyBorder="1" applyAlignment="1">
      <alignment horizontal="right" vertical="center"/>
    </xf>
    <xf numFmtId="0" fontId="64" fillId="0" borderId="59" xfId="0" applyFont="1" applyBorder="1" applyAlignment="1">
      <alignment horizontal="center" vertical="center"/>
    </xf>
    <xf numFmtId="186" fontId="89" fillId="0" borderId="59" xfId="0" applyNumberFormat="1" applyFont="1" applyBorder="1" applyAlignment="1">
      <alignment vertical="center"/>
    </xf>
    <xf numFmtId="186" fontId="89" fillId="0" borderId="0" xfId="0" applyNumberFormat="1" applyFont="1" applyBorder="1" applyAlignment="1">
      <alignment vertical="center"/>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64" fillId="0" borderId="2" xfId="0" applyFont="1" applyBorder="1" applyAlignment="1">
      <alignment horizontal="center" vertical="center"/>
    </xf>
    <xf numFmtId="186" fontId="89" fillId="0" borderId="2" xfId="0" applyNumberFormat="1" applyFont="1" applyBorder="1" applyAlignment="1">
      <alignment vertical="center"/>
    </xf>
    <xf numFmtId="186" fontId="89" fillId="0" borderId="2" xfId="0" applyNumberFormat="1" applyFont="1" applyFill="1" applyBorder="1" applyAlignment="1">
      <alignment vertical="center"/>
    </xf>
    <xf numFmtId="0" fontId="66" fillId="14" borderId="61" xfId="0" applyFont="1" applyFill="1" applyBorder="1" applyAlignment="1">
      <alignment vertical="center"/>
    </xf>
    <xf numFmtId="176" fontId="64" fillId="14" borderId="61" xfId="0" applyNumberFormat="1" applyFont="1" applyFill="1" applyBorder="1" applyAlignment="1">
      <alignment horizontal="center" vertical="center"/>
    </xf>
    <xf numFmtId="186" fontId="89" fillId="14" borderId="61" xfId="0" applyNumberFormat="1" applyFont="1" applyFill="1" applyBorder="1" applyAlignment="1">
      <alignment vertical="center"/>
    </xf>
    <xf numFmtId="186" fontId="89" fillId="14" borderId="62" xfId="0" applyNumberFormat="1" applyFont="1" applyFill="1" applyBorder="1" applyAlignment="1">
      <alignment vertical="center"/>
    </xf>
    <xf numFmtId="0" fontId="66" fillId="14" borderId="59" xfId="0" applyFont="1" applyFill="1" applyBorder="1" applyAlignment="1">
      <alignment vertical="center"/>
    </xf>
    <xf numFmtId="17" fontId="66" fillId="14" borderId="59" xfId="0" applyNumberFormat="1" applyFont="1" applyFill="1" applyBorder="1" applyAlignment="1">
      <alignment vertical="center"/>
    </xf>
    <xf numFmtId="186" fontId="89" fillId="14" borderId="59" xfId="0" applyNumberFormat="1" applyFont="1" applyFill="1" applyBorder="1" applyAlignment="1">
      <alignment vertical="center"/>
    </xf>
    <xf numFmtId="186" fontId="89" fillId="14" borderId="0" xfId="0" applyNumberFormat="1" applyFont="1" applyFill="1" applyBorder="1" applyAlignment="1">
      <alignment vertical="center"/>
    </xf>
    <xf numFmtId="0" fontId="5" fillId="14" borderId="3" xfId="0" applyFont="1" applyFill="1" applyBorder="1" applyAlignment="1">
      <alignment vertical="center" wrapText="1"/>
    </xf>
    <xf numFmtId="186" fontId="89" fillId="0" borderId="2" xfId="0" applyNumberFormat="1" applyFont="1" applyFill="1" applyBorder="1" applyAlignment="1">
      <alignment horizontal="right" vertical="center"/>
    </xf>
    <xf numFmtId="186" fontId="89" fillId="0" borderId="59" xfId="0" applyNumberFormat="1" applyFont="1" applyFill="1" applyBorder="1" applyAlignment="1">
      <alignment vertical="center"/>
    </xf>
    <xf numFmtId="186" fontId="89" fillId="0" borderId="0" xfId="0" applyNumberFormat="1" applyFont="1" applyFill="1" applyBorder="1" applyAlignment="1">
      <alignment vertical="center"/>
    </xf>
    <xf numFmtId="186" fontId="89" fillId="0" borderId="62" xfId="0" applyNumberFormat="1" applyFont="1" applyFill="1" applyBorder="1" applyAlignment="1">
      <alignment vertical="center"/>
    </xf>
    <xf numFmtId="0" fontId="84" fillId="0" borderId="61" xfId="0" applyFont="1" applyBorder="1" applyAlignment="1">
      <alignment vertical="center" wrapText="1"/>
    </xf>
    <xf numFmtId="0" fontId="93" fillId="29" borderId="61" xfId="0" applyFont="1" applyFill="1" applyBorder="1" applyAlignment="1">
      <alignment vertical="center" wrapText="1"/>
    </xf>
    <xf numFmtId="0" fontId="84" fillId="0" borderId="61" xfId="0" applyFont="1" applyBorder="1" applyAlignment="1">
      <alignment vertical="center"/>
    </xf>
    <xf numFmtId="0" fontId="84" fillId="0" borderId="58" xfId="0" applyFont="1" applyBorder="1" applyAlignment="1">
      <alignment vertical="center" wrapText="1"/>
    </xf>
    <xf numFmtId="0" fontId="84" fillId="0" borderId="59" xfId="0" applyFont="1" applyBorder="1" applyAlignment="1">
      <alignment vertical="center" wrapText="1"/>
    </xf>
    <xf numFmtId="0" fontId="64" fillId="0" borderId="2" xfId="0" applyFont="1" applyFill="1" applyBorder="1" applyAlignment="1">
      <alignment vertical="center"/>
    </xf>
    <xf numFmtId="0" fontId="84" fillId="0" borderId="2" xfId="0" applyFont="1" applyBorder="1" applyAlignment="1">
      <alignment vertical="center"/>
    </xf>
    <xf numFmtId="0" fontId="24" fillId="0" borderId="2" xfId="0" applyFont="1" applyFill="1" applyBorder="1" applyAlignment="1">
      <alignment vertical="center"/>
    </xf>
    <xf numFmtId="175" fontId="84" fillId="0" borderId="60" xfId="0" applyNumberFormat="1" applyFont="1" applyBorder="1" applyAlignment="1">
      <alignment horizontal="center" vertical="center" wrapText="1"/>
    </xf>
    <xf numFmtId="168" fontId="89" fillId="0" borderId="67" xfId="0" applyNumberFormat="1" applyFont="1" applyBorder="1" applyAlignment="1">
      <alignment vertical="center" wrapText="1"/>
    </xf>
    <xf numFmtId="168" fontId="89" fillId="0" borderId="65" xfId="0" applyNumberFormat="1" applyFont="1" applyBorder="1" applyAlignment="1">
      <alignment vertical="center" wrapText="1"/>
    </xf>
    <xf numFmtId="176" fontId="43" fillId="20" borderId="2" xfId="0" applyNumberFormat="1" applyFont="1" applyFill="1" applyBorder="1" applyAlignment="1">
      <alignment vertical="center" wrapText="1"/>
    </xf>
    <xf numFmtId="168" fontId="26" fillId="13" borderId="2" xfId="1" applyNumberFormat="1" applyFont="1" applyFill="1" applyBorder="1" applyAlignment="1">
      <alignment horizontal="right" vertical="center" wrapText="1"/>
    </xf>
    <xf numFmtId="0" fontId="55" fillId="0" borderId="2" xfId="0" applyFont="1" applyFill="1" applyBorder="1" applyAlignment="1">
      <alignment vertical="center" wrapText="1"/>
    </xf>
    <xf numFmtId="0" fontId="61" fillId="0" borderId="57" xfId="0" applyFont="1" applyFill="1" applyBorder="1" applyAlignment="1">
      <alignment horizontal="center" vertical="center" wrapText="1"/>
    </xf>
    <xf numFmtId="0" fontId="61" fillId="0" borderId="61" xfId="0" applyFont="1" applyFill="1" applyBorder="1" applyAlignment="1">
      <alignment horizontal="left" vertical="center" wrapText="1"/>
    </xf>
    <xf numFmtId="175" fontId="61" fillId="0" borderId="61" xfId="0" applyNumberFormat="1" applyFont="1" applyFill="1" applyBorder="1" applyAlignment="1">
      <alignment horizontal="center" vertical="center" wrapText="1"/>
    </xf>
    <xf numFmtId="175" fontId="89" fillId="0" borderId="57" xfId="0" applyNumberFormat="1" applyFont="1" applyFill="1" applyBorder="1" applyAlignment="1">
      <alignment horizontal="right" vertical="center" wrapText="1"/>
    </xf>
    <xf numFmtId="175" fontId="89" fillId="0" borderId="61" xfId="0" applyNumberFormat="1" applyFont="1" applyFill="1" applyBorder="1" applyAlignment="1">
      <alignment horizontal="right" vertical="center" wrapText="1"/>
    </xf>
    <xf numFmtId="175" fontId="89" fillId="0" borderId="62" xfId="0" applyNumberFormat="1" applyFont="1" applyFill="1" applyBorder="1" applyAlignment="1">
      <alignment horizontal="right" vertical="center" wrapText="1"/>
    </xf>
    <xf numFmtId="0" fontId="61" fillId="0" borderId="61" xfId="0" applyFont="1" applyFill="1" applyBorder="1" applyAlignment="1">
      <alignment horizontal="center" vertical="center" wrapText="1"/>
    </xf>
    <xf numFmtId="0" fontId="12" fillId="0" borderId="61" xfId="0" applyFont="1" applyFill="1" applyBorder="1" applyAlignment="1">
      <alignment horizontal="center" vertical="center" wrapText="1"/>
    </xf>
    <xf numFmtId="176" fontId="12" fillId="0" borderId="61" xfId="0" applyNumberFormat="1" applyFont="1" applyFill="1" applyBorder="1" applyAlignment="1">
      <alignment horizontal="center" vertical="center" wrapText="1"/>
    </xf>
    <xf numFmtId="0" fontId="12" fillId="0" borderId="61" xfId="0" applyFont="1" applyFill="1" applyBorder="1" applyAlignment="1">
      <alignment horizontal="left" vertical="center" wrapText="1"/>
    </xf>
    <xf numFmtId="175" fontId="12" fillId="0" borderId="61" xfId="0" applyNumberFormat="1" applyFont="1" applyFill="1" applyBorder="1" applyAlignment="1">
      <alignment horizontal="center" vertical="center" wrapText="1"/>
    </xf>
    <xf numFmtId="0" fontId="60" fillId="0" borderId="2" xfId="0" applyFont="1" applyFill="1" applyBorder="1" applyAlignment="1">
      <alignment vertical="center"/>
    </xf>
    <xf numFmtId="0" fontId="24" fillId="0" borderId="32" xfId="0" applyFont="1" applyFill="1" applyBorder="1" applyAlignment="1">
      <alignment horizontal="left" vertical="center" wrapText="1"/>
    </xf>
    <xf numFmtId="0" fontId="24" fillId="0" borderId="1" xfId="0" applyFont="1" applyFill="1" applyBorder="1" applyAlignment="1">
      <alignment horizontal="center" vertical="center" wrapText="1"/>
    </xf>
    <xf numFmtId="176" fontId="24" fillId="0" borderId="54" xfId="0" applyNumberFormat="1" applyFont="1" applyFill="1" applyBorder="1" applyAlignment="1">
      <alignment horizontal="center" vertical="center" wrapText="1"/>
    </xf>
    <xf numFmtId="0" fontId="24" fillId="0" borderId="17" xfId="0" applyFont="1" applyFill="1" applyBorder="1" applyAlignment="1">
      <alignment horizontal="center" vertical="center" wrapText="1"/>
    </xf>
    <xf numFmtId="168" fontId="17" fillId="0" borderId="1" xfId="1" applyNumberFormat="1" applyFont="1" applyFill="1" applyBorder="1" applyAlignment="1">
      <alignment horizontal="right" vertical="center" wrapText="1"/>
    </xf>
    <xf numFmtId="0" fontId="15" fillId="0" borderId="2" xfId="0" applyFont="1" applyFill="1" applyBorder="1" applyAlignment="1" applyProtection="1">
      <alignment vertical="center"/>
      <protection locked="0"/>
    </xf>
    <xf numFmtId="168" fontId="17" fillId="0" borderId="17" xfId="1" applyNumberFormat="1" applyFont="1" applyFill="1" applyBorder="1" applyAlignment="1">
      <alignment horizontal="right" vertical="center" wrapText="1"/>
    </xf>
    <xf numFmtId="0" fontId="15" fillId="0" borderId="3" xfId="0" applyFont="1" applyFill="1" applyBorder="1" applyAlignment="1" applyProtection="1">
      <alignment vertical="center"/>
      <protection locked="0"/>
    </xf>
    <xf numFmtId="176" fontId="16" fillId="0" borderId="2" xfId="0" applyNumberFormat="1" applyFont="1" applyFill="1" applyBorder="1" applyAlignment="1">
      <alignment vertical="center" wrapText="1"/>
    </xf>
    <xf numFmtId="0" fontId="16" fillId="0" borderId="20" xfId="0" applyFont="1" applyFill="1" applyBorder="1" applyAlignment="1">
      <alignment horizontal="left" vertical="center" wrapText="1"/>
    </xf>
    <xf numFmtId="0" fontId="16" fillId="0" borderId="18" xfId="0" applyFont="1" applyFill="1" applyBorder="1" applyAlignment="1">
      <alignment horizontal="center" vertical="center" wrapText="1"/>
    </xf>
    <xf numFmtId="176" fontId="84" fillId="0" borderId="60" xfId="0" applyNumberFormat="1" applyFont="1" applyFill="1" applyBorder="1" applyAlignment="1">
      <alignment horizontal="center" vertical="center" wrapText="1"/>
    </xf>
    <xf numFmtId="176" fontId="16" fillId="0" borderId="18"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30" xfId="0" applyFont="1" applyFill="1" applyBorder="1" applyAlignment="1">
      <alignment horizontal="center" vertical="center" wrapText="1"/>
    </xf>
    <xf numFmtId="168" fontId="19" fillId="0" borderId="18" xfId="1" applyNumberFormat="1" applyFont="1" applyFill="1" applyBorder="1" applyAlignment="1">
      <alignment horizontal="right" vertical="center" wrapText="1"/>
    </xf>
    <xf numFmtId="2" fontId="43" fillId="0" borderId="2" xfId="0" applyNumberFormat="1" applyFont="1" applyFill="1" applyBorder="1" applyAlignment="1">
      <alignment vertical="center" wrapText="1"/>
    </xf>
    <xf numFmtId="2" fontId="43" fillId="0" borderId="2" xfId="0" applyNumberFormat="1" applyFont="1" applyFill="1" applyBorder="1" applyAlignment="1">
      <alignment horizontal="center" vertical="center" wrapText="1"/>
    </xf>
    <xf numFmtId="2" fontId="55" fillId="0" borderId="2" xfId="0" applyNumberFormat="1" applyFont="1" applyFill="1" applyBorder="1" applyAlignment="1">
      <alignment vertical="center"/>
    </xf>
    <xf numFmtId="2" fontId="43" fillId="0" borderId="2" xfId="0" applyNumberFormat="1" applyFont="1" applyFill="1" applyBorder="1" applyAlignment="1">
      <alignment horizontal="center" vertical="center"/>
    </xf>
    <xf numFmtId="0" fontId="24" fillId="0" borderId="61" xfId="0" applyFont="1" applyBorder="1" applyAlignment="1"/>
    <xf numFmtId="168" fontId="40" fillId="0" borderId="59" xfId="0" applyNumberFormat="1" applyFont="1" applyFill="1" applyBorder="1" applyAlignment="1">
      <alignment horizontal="right" vertical="center"/>
    </xf>
    <xf numFmtId="168" fontId="40" fillId="0" borderId="59" xfId="0" applyNumberFormat="1" applyFont="1" applyFill="1" applyBorder="1" applyAlignment="1">
      <alignment horizontal="right" vertical="center" wrapText="1"/>
    </xf>
    <xf numFmtId="168" fontId="40" fillId="0" borderId="59" xfId="0" applyNumberFormat="1" applyFont="1" applyFill="1" applyBorder="1" applyAlignment="1">
      <alignment vertical="center"/>
    </xf>
    <xf numFmtId="168" fontId="40" fillId="0" borderId="0" xfId="0" applyNumberFormat="1" applyFont="1" applyFill="1" applyBorder="1" applyAlignment="1">
      <alignment horizontal="right" vertical="center" wrapText="1"/>
    </xf>
    <xf numFmtId="168" fontId="40" fillId="0" borderId="61" xfId="0" applyNumberFormat="1" applyFont="1" applyFill="1" applyBorder="1" applyAlignment="1">
      <alignment horizontal="right" vertical="center"/>
    </xf>
    <xf numFmtId="0" fontId="43" fillId="0" borderId="0" xfId="0" applyFont="1" applyFill="1" applyBorder="1" applyAlignment="1">
      <alignment vertical="center" wrapText="1"/>
    </xf>
    <xf numFmtId="176" fontId="43" fillId="0" borderId="2" xfId="0" applyNumberFormat="1" applyFont="1" applyFill="1" applyBorder="1" applyAlignment="1">
      <alignment vertical="center" wrapText="1"/>
    </xf>
    <xf numFmtId="0" fontId="43" fillId="0" borderId="85" xfId="0" applyFont="1" applyFill="1" applyBorder="1" applyAlignment="1">
      <alignment horizontal="center" vertical="center" wrapText="1"/>
    </xf>
    <xf numFmtId="0" fontId="24" fillId="0" borderId="4" xfId="0" applyFont="1" applyFill="1" applyBorder="1" applyAlignment="1">
      <alignment vertical="center" wrapText="1"/>
    </xf>
    <xf numFmtId="0" fontId="43" fillId="0" borderId="64" xfId="0" applyFont="1" applyFill="1" applyBorder="1" applyAlignment="1">
      <alignment horizontal="center" vertical="center" wrapText="1"/>
    </xf>
    <xf numFmtId="176" fontId="43" fillId="0" borderId="2" xfId="0" quotePrefix="1" applyNumberFormat="1" applyFont="1" applyFill="1" applyBorder="1" applyAlignment="1">
      <alignment vertical="center" wrapText="1"/>
    </xf>
    <xf numFmtId="166" fontId="40" fillId="0" borderId="56" xfId="0" applyNumberFormat="1" applyFont="1" applyFill="1" applyBorder="1" applyAlignment="1">
      <alignment horizontal="right" vertical="center"/>
    </xf>
    <xf numFmtId="0" fontId="43" fillId="0" borderId="60" xfId="0" applyFont="1" applyFill="1" applyBorder="1" applyAlignment="1">
      <alignment horizontal="left" vertical="center" wrapText="1"/>
    </xf>
    <xf numFmtId="0" fontId="5" fillId="0" borderId="19" xfId="0" applyFont="1" applyFill="1" applyBorder="1" applyAlignment="1">
      <alignment horizontal="left" vertical="center" wrapText="1"/>
    </xf>
    <xf numFmtId="176" fontId="43"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applyFont="1" applyFill="1" applyBorder="1" applyAlignment="1">
      <alignment horizontal="left" vertical="center" wrapText="1"/>
    </xf>
    <xf numFmtId="166" fontId="40" fillId="0" borderId="0" xfId="0" applyNumberFormat="1" applyFont="1" applyFill="1" applyBorder="1" applyAlignment="1">
      <alignment horizontal="center" vertical="center"/>
    </xf>
    <xf numFmtId="166" fontId="40" fillId="0" borderId="13" xfId="0" applyNumberFormat="1" applyFont="1" applyFill="1" applyBorder="1" applyAlignment="1">
      <alignment horizontal="right" vertical="center"/>
    </xf>
    <xf numFmtId="166" fontId="40" fillId="0" borderId="2" xfId="0" applyNumberFormat="1" applyFont="1" applyBorder="1" applyAlignment="1">
      <alignment horizontal="right" vertical="center"/>
    </xf>
    <xf numFmtId="0" fontId="43" fillId="0" borderId="2" xfId="0" applyFont="1" applyBorder="1" applyAlignment="1">
      <alignment horizontal="left" vertical="center"/>
    </xf>
    <xf numFmtId="0" fontId="43" fillId="0" borderId="2" xfId="0" applyFont="1" applyFill="1" applyBorder="1" applyAlignment="1">
      <alignment horizontal="left" vertical="center"/>
    </xf>
    <xf numFmtId="0" fontId="5" fillId="0" borderId="24" xfId="0" applyFont="1" applyFill="1" applyBorder="1" applyAlignment="1">
      <alignment horizontal="left" vertical="center" wrapText="1"/>
    </xf>
    <xf numFmtId="0" fontId="21" fillId="0" borderId="22" xfId="0" applyFont="1" applyFill="1" applyBorder="1" applyAlignment="1">
      <alignment vertical="center" wrapText="1"/>
    </xf>
    <xf numFmtId="166" fontId="40" fillId="0" borderId="2" xfId="0" applyNumberFormat="1" applyFont="1" applyFill="1" applyBorder="1" applyAlignment="1">
      <alignment horizontal="center" vertical="center"/>
    </xf>
    <xf numFmtId="166" fontId="41" fillId="0" borderId="2" xfId="0" applyNumberFormat="1" applyFont="1" applyFill="1" applyBorder="1" applyAlignment="1">
      <alignment horizontal="right" vertical="center"/>
    </xf>
    <xf numFmtId="0" fontId="43" fillId="0" borderId="60" xfId="0" applyFont="1" applyFill="1" applyBorder="1" applyAlignment="1">
      <alignment horizontal="left" vertical="center"/>
    </xf>
    <xf numFmtId="176" fontId="43" fillId="0" borderId="2" xfId="0" applyNumberFormat="1" applyFont="1" applyFill="1" applyBorder="1" applyAlignment="1">
      <alignment horizontal="center" vertical="center"/>
    </xf>
    <xf numFmtId="166" fontId="15" fillId="0" borderId="2" xfId="0" applyNumberFormat="1" applyFont="1" applyFill="1" applyBorder="1" applyAlignment="1">
      <alignment horizontal="right" vertical="center"/>
    </xf>
    <xf numFmtId="4" fontId="85" fillId="0" borderId="61" xfId="0" applyNumberFormat="1" applyFont="1" applyFill="1" applyBorder="1" applyAlignment="1">
      <alignment vertical="center" wrapText="1"/>
    </xf>
    <xf numFmtId="4" fontId="48" fillId="0" borderId="81" xfId="0" applyNumberFormat="1" applyFont="1" applyFill="1" applyBorder="1" applyAlignment="1">
      <alignment vertical="center" wrapText="1"/>
    </xf>
    <xf numFmtId="4" fontId="48" fillId="0" borderId="2" xfId="0" applyNumberFormat="1" applyFont="1" applyFill="1" applyBorder="1" applyAlignment="1">
      <alignment vertical="center" wrapText="1"/>
    </xf>
    <xf numFmtId="166" fontId="17" fillId="0" borderId="61" xfId="0" applyNumberFormat="1" applyFont="1" applyFill="1" applyBorder="1" applyAlignment="1">
      <alignment horizontal="right" vertical="center"/>
    </xf>
    <xf numFmtId="176" fontId="64" fillId="0" borderId="62" xfId="0" applyNumberFormat="1" applyFont="1" applyFill="1" applyBorder="1" applyAlignment="1">
      <alignment horizontal="center" vertical="center"/>
    </xf>
    <xf numFmtId="186" fontId="17" fillId="0" borderId="2" xfId="0" applyNumberFormat="1" applyFont="1" applyFill="1" applyBorder="1" applyAlignment="1">
      <alignment horizontal="right" vertical="center" wrapText="1"/>
    </xf>
    <xf numFmtId="0" fontId="84" fillId="0" borderId="2" xfId="0" applyFont="1" applyFill="1" applyBorder="1" applyAlignment="1">
      <alignment horizontal="center" vertical="center"/>
    </xf>
    <xf numFmtId="49" fontId="89" fillId="0" borderId="2" xfId="0" applyNumberFormat="1" applyFont="1" applyFill="1" applyBorder="1" applyAlignment="1">
      <alignment horizontal="center" vertical="center"/>
    </xf>
    <xf numFmtId="168" fontId="17" fillId="0" borderId="2" xfId="0" applyNumberFormat="1" applyFont="1" applyFill="1" applyBorder="1" applyAlignment="1">
      <alignment horizontal="right" vertical="center"/>
    </xf>
    <xf numFmtId="0" fontId="61" fillId="14" borderId="2" xfId="0" applyFont="1" applyFill="1" applyBorder="1" applyAlignment="1">
      <alignment vertical="center" wrapText="1"/>
    </xf>
    <xf numFmtId="0" fontId="93" fillId="14" borderId="2" xfId="0" applyFont="1" applyFill="1" applyBorder="1" applyAlignment="1">
      <alignment vertical="center" wrapText="1"/>
    </xf>
    <xf numFmtId="0" fontId="84" fillId="14" borderId="2" xfId="0" applyFont="1" applyFill="1" applyBorder="1" applyAlignment="1">
      <alignment horizontal="center" vertical="center" wrapText="1"/>
    </xf>
    <xf numFmtId="0" fontId="87" fillId="14" borderId="2" xfId="0" applyFont="1" applyFill="1" applyBorder="1" applyAlignment="1">
      <alignment horizontal="left" vertical="center" wrapText="1"/>
    </xf>
    <xf numFmtId="49" fontId="89" fillId="14" borderId="2" xfId="0" applyNumberFormat="1" applyFont="1" applyFill="1" applyBorder="1" applyAlignment="1">
      <alignment horizontal="center" vertical="center"/>
    </xf>
    <xf numFmtId="168" fontId="17" fillId="14" borderId="2" xfId="0" applyNumberFormat="1" applyFont="1" applyFill="1" applyBorder="1" applyAlignment="1">
      <alignment horizontal="right" vertical="center"/>
    </xf>
    <xf numFmtId="0" fontId="87" fillId="14" borderId="2" xfId="0" applyFont="1" applyFill="1" applyBorder="1" applyAlignment="1">
      <alignment horizontal="center" vertical="center" wrapText="1"/>
    </xf>
    <xf numFmtId="0" fontId="104" fillId="0" borderId="61" xfId="0" quotePrefix="1" applyFont="1" applyFill="1" applyBorder="1" applyAlignment="1">
      <alignment vertical="center" wrapText="1"/>
    </xf>
    <xf numFmtId="0" fontId="24" fillId="0" borderId="80" xfId="0" applyFont="1" applyFill="1" applyBorder="1" applyAlignment="1">
      <alignment vertical="center" wrapText="1"/>
    </xf>
    <xf numFmtId="0" fontId="43" fillId="0" borderId="80" xfId="0" applyFont="1" applyFill="1" applyBorder="1" applyAlignment="1">
      <alignment vertical="center" wrapText="1"/>
    </xf>
    <xf numFmtId="0" fontId="5" fillId="0" borderId="2" xfId="8" applyFont="1" applyFill="1" applyBorder="1" applyAlignment="1">
      <alignment horizontal="left" vertical="center"/>
    </xf>
    <xf numFmtId="0" fontId="30" fillId="0" borderId="4" xfId="0" applyFont="1" applyFill="1" applyBorder="1" applyAlignment="1">
      <alignment vertical="center" wrapText="1"/>
    </xf>
    <xf numFmtId="0" fontId="45" fillId="0" borderId="0" xfId="0" applyFont="1"/>
    <xf numFmtId="164" fontId="45" fillId="0" borderId="0" xfId="1" applyFont="1"/>
    <xf numFmtId="167" fontId="17" fillId="0" borderId="2" xfId="1" applyNumberFormat="1" applyFont="1" applyFill="1" applyBorder="1" applyAlignment="1">
      <alignment vertical="center" wrapText="1"/>
    </xf>
    <xf numFmtId="176" fontId="24" fillId="0" borderId="2" xfId="0" applyNumberFormat="1" applyFont="1" applyFill="1" applyBorder="1" applyAlignment="1">
      <alignment horizontal="center" vertical="center" wrapText="1"/>
    </xf>
    <xf numFmtId="0" fontId="20" fillId="0" borderId="2" xfId="0" applyFont="1" applyFill="1" applyBorder="1" applyAlignment="1">
      <alignment vertical="center" wrapText="1"/>
    </xf>
    <xf numFmtId="167" fontId="17" fillId="0" borderId="2" xfId="0" applyNumberFormat="1" applyFont="1" applyFill="1" applyBorder="1" applyAlignment="1">
      <alignment vertical="center" wrapText="1"/>
    </xf>
    <xf numFmtId="0" fontId="15" fillId="0" borderId="2" xfId="0" applyFont="1" applyFill="1" applyBorder="1" applyAlignment="1">
      <alignment vertical="center" wrapText="1"/>
    </xf>
    <xf numFmtId="19" fontId="17" fillId="0" borderId="2" xfId="0" applyNumberFormat="1" applyFont="1" applyFill="1" applyBorder="1" applyAlignment="1">
      <alignment horizontal="left" vertical="center" wrapText="1"/>
    </xf>
    <xf numFmtId="168" fontId="13" fillId="0" borderId="3" xfId="1" applyNumberFormat="1" applyFont="1" applyFill="1" applyBorder="1" applyAlignment="1" applyProtection="1">
      <alignment vertical="center"/>
      <protection locked="0"/>
    </xf>
    <xf numFmtId="168" fontId="13" fillId="0" borderId="22" xfId="1" applyNumberFormat="1" applyFont="1" applyFill="1" applyBorder="1" applyAlignment="1" applyProtection="1">
      <alignment vertical="center"/>
      <protection locked="0"/>
    </xf>
    <xf numFmtId="168" fontId="13" fillId="0" borderId="8" xfId="1" applyNumberFormat="1" applyFont="1" applyFill="1" applyBorder="1" applyAlignment="1" applyProtection="1">
      <alignment vertical="center"/>
      <protection locked="0"/>
    </xf>
    <xf numFmtId="0" fontId="21" fillId="3" borderId="4" xfId="0" applyFont="1" applyFill="1" applyBorder="1" applyAlignment="1">
      <alignment vertical="center" wrapText="1"/>
    </xf>
    <xf numFmtId="0" fontId="21" fillId="3" borderId="7" xfId="0" applyFont="1" applyFill="1" applyBorder="1" applyAlignment="1">
      <alignment vertical="center" wrapText="1"/>
    </xf>
    <xf numFmtId="0" fontId="4" fillId="0" borderId="2" xfId="0" applyFont="1" applyBorder="1" applyAlignment="1">
      <alignment horizontal="center" vertical="center" wrapText="1"/>
    </xf>
    <xf numFmtId="167" fontId="19" fillId="0" borderId="8"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0" fontId="84" fillId="0" borderId="63" xfId="0" applyFont="1" applyBorder="1" applyAlignment="1">
      <alignment horizontal="left" vertical="center" wrapText="1"/>
    </xf>
    <xf numFmtId="0" fontId="84" fillId="0" borderId="60" xfId="0" applyFont="1" applyBorder="1" applyAlignment="1">
      <alignment horizontal="left" vertical="center" wrapText="1"/>
    </xf>
    <xf numFmtId="168" fontId="89" fillId="0" borderId="63" xfId="0" applyNumberFormat="1" applyFont="1" applyBorder="1" applyAlignment="1">
      <alignment horizontal="right" vertical="center" wrapText="1"/>
    </xf>
    <xf numFmtId="0" fontId="5" fillId="0" borderId="2" xfId="0" applyFont="1" applyFill="1" applyBorder="1" applyAlignment="1">
      <alignment vertical="center" wrapText="1"/>
    </xf>
    <xf numFmtId="0" fontId="16" fillId="0" borderId="2" xfId="0" applyFont="1" applyFill="1" applyBorder="1" applyAlignment="1">
      <alignment horizontal="left" vertical="center" wrapText="1"/>
    </xf>
    <xf numFmtId="0" fontId="43" fillId="0" borderId="2" xfId="0" applyFont="1" applyFill="1" applyBorder="1" applyAlignment="1">
      <alignment vertical="center" wrapText="1"/>
    </xf>
    <xf numFmtId="0" fontId="43" fillId="0" borderId="2" xfId="0" applyFont="1" applyBorder="1" applyAlignment="1">
      <alignment horizontal="left" vertical="center" wrapText="1"/>
    </xf>
    <xf numFmtId="0" fontId="16" fillId="0" borderId="2" xfId="0" applyFont="1" applyFill="1" applyBorder="1" applyAlignment="1">
      <alignment horizontal="center" vertical="center" wrapText="1"/>
    </xf>
    <xf numFmtId="176" fontId="16" fillId="0" borderId="15" xfId="0" applyNumberFormat="1" applyFont="1" applyBorder="1" applyAlignment="1">
      <alignment horizontal="center" vertical="center" wrapText="1"/>
    </xf>
    <xf numFmtId="0" fontId="24" fillId="0" borderId="2"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3" fillId="0" borderId="2" xfId="0" applyFont="1" applyBorder="1" applyAlignment="1">
      <alignment horizontal="center" vertical="center" wrapText="1"/>
    </xf>
    <xf numFmtId="0" fontId="43" fillId="0" borderId="2" xfId="0" applyFont="1" applyBorder="1" applyAlignment="1">
      <alignment horizontal="center" vertical="center"/>
    </xf>
    <xf numFmtId="0" fontId="79" fillId="0" borderId="2" xfId="0" applyFont="1" applyBorder="1" applyAlignment="1">
      <alignment wrapText="1"/>
    </xf>
    <xf numFmtId="0" fontId="43" fillId="0" borderId="2" xfId="0" applyFont="1" applyFill="1" applyBorder="1" applyAlignment="1">
      <alignment horizontal="center" vertical="center" wrapText="1"/>
    </xf>
    <xf numFmtId="176" fontId="43" fillId="0"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43" fillId="0" borderId="2" xfId="0" applyFont="1" applyFill="1" applyBorder="1" applyAlignment="1">
      <alignment horizontal="left" vertical="center" wrapText="1"/>
    </xf>
    <xf numFmtId="0" fontId="84" fillId="0" borderId="63" xfId="0" applyFont="1" applyBorder="1" applyAlignment="1">
      <alignment horizontal="center" vertical="center" wrapText="1"/>
    </xf>
    <xf numFmtId="176" fontId="84" fillId="0" borderId="63" xfId="0" applyNumberFormat="1" applyFont="1" applyBorder="1" applyAlignment="1">
      <alignment horizontal="center" vertical="center" wrapText="1"/>
    </xf>
    <xf numFmtId="0" fontId="84" fillId="0" borderId="2" xfId="0" applyFont="1" applyBorder="1" applyAlignment="1">
      <alignment horizontal="center" vertical="center" wrapText="1"/>
    </xf>
    <xf numFmtId="175" fontId="17" fillId="0" borderId="61" xfId="0" applyNumberFormat="1" applyFont="1" applyFill="1" applyBorder="1" applyAlignment="1">
      <alignment horizontal="right" vertical="center" wrapText="1"/>
    </xf>
    <xf numFmtId="0" fontId="24" fillId="0" borderId="2" xfId="0" applyFont="1" applyFill="1" applyBorder="1" applyAlignment="1">
      <alignment horizontal="left" vertical="center" wrapText="1"/>
    </xf>
    <xf numFmtId="167" fontId="40" fillId="0" borderId="2" xfId="1" applyNumberFormat="1" applyFont="1" applyBorder="1" applyAlignment="1">
      <alignment horizontal="right" vertical="center"/>
    </xf>
    <xf numFmtId="167" fontId="17" fillId="0" borderId="2" xfId="1" applyNumberFormat="1" applyFont="1" applyBorder="1"/>
    <xf numFmtId="2" fontId="72" fillId="0" borderId="0" xfId="0" applyNumberFormat="1" applyFont="1" applyFill="1" applyBorder="1" applyAlignment="1">
      <alignment vertical="center" wrapText="1"/>
    </xf>
    <xf numFmtId="0" fontId="43" fillId="0" borderId="2" xfId="0" applyFont="1" applyBorder="1" applyAlignment="1">
      <alignment horizontal="center" vertical="center" wrapText="1"/>
    </xf>
    <xf numFmtId="0" fontId="43" fillId="0" borderId="2" xfId="0" applyFont="1" applyBorder="1" applyAlignment="1">
      <alignment horizontal="center" vertical="center"/>
    </xf>
    <xf numFmtId="0" fontId="56" fillId="0" borderId="0" xfId="0" applyFont="1" applyBorder="1" applyAlignment="1">
      <alignment vertical="center" wrapText="1"/>
    </xf>
    <xf numFmtId="0" fontId="43" fillId="0" borderId="2" xfId="0" applyFont="1" applyBorder="1" applyAlignment="1">
      <alignment horizontal="left" vertical="center" wrapText="1"/>
    </xf>
    <xf numFmtId="0" fontId="5" fillId="0" borderId="2" xfId="0" applyFont="1" applyFill="1" applyBorder="1" applyAlignment="1">
      <alignment vertical="center" wrapText="1"/>
    </xf>
    <xf numFmtId="0" fontId="16" fillId="0" borderId="2" xfId="0" applyFont="1" applyFill="1" applyBorder="1" applyAlignment="1">
      <alignment horizontal="left" vertical="center" wrapText="1"/>
    </xf>
    <xf numFmtId="176" fontId="43" fillId="0" borderId="2" xfId="0" applyNumberFormat="1" applyFont="1" applyFill="1" applyBorder="1" applyAlignment="1">
      <alignment horizontal="center" vertical="center" wrapText="1"/>
    </xf>
    <xf numFmtId="0" fontId="43" fillId="0" borderId="2" xfId="0" applyFont="1" applyFill="1" applyBorder="1" applyAlignment="1">
      <alignment vertical="center" wrapText="1"/>
    </xf>
    <xf numFmtId="0" fontId="43" fillId="0" borderId="2" xfId="0" applyFont="1" applyFill="1" applyBorder="1" applyAlignment="1">
      <alignment horizontal="center" vertical="center" wrapText="1"/>
    </xf>
    <xf numFmtId="168" fontId="40" fillId="0" borderId="2" xfId="0" applyNumberFormat="1" applyFont="1" applyBorder="1" applyAlignment="1">
      <alignment horizontal="right" vertical="center" wrapText="1"/>
    </xf>
    <xf numFmtId="0" fontId="84" fillId="0" borderId="60" xfId="0" applyFont="1" applyBorder="1" applyAlignment="1">
      <alignment horizontal="left" vertical="center" wrapText="1"/>
    </xf>
    <xf numFmtId="0" fontId="4"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68" fontId="40" fillId="0" borderId="0" xfId="0" applyNumberFormat="1" applyFont="1"/>
    <xf numFmtId="168" fontId="40" fillId="0" borderId="95" xfId="0" applyNumberFormat="1" applyFont="1" applyFill="1" applyBorder="1" applyAlignment="1">
      <alignment horizontal="right" vertical="center"/>
    </xf>
    <xf numFmtId="168" fontId="40" fillId="0" borderId="62" xfId="0" applyNumberFormat="1" applyFont="1" applyFill="1" applyBorder="1" applyAlignment="1">
      <alignment horizontal="right" vertical="center"/>
    </xf>
    <xf numFmtId="0" fontId="110" fillId="0" borderId="0" xfId="0" applyFont="1"/>
    <xf numFmtId="0" fontId="109" fillId="0" borderId="0" xfId="0" applyFont="1"/>
    <xf numFmtId="0" fontId="90" fillId="0" borderId="61" xfId="0" applyFont="1" applyFill="1" applyBorder="1" applyAlignment="1">
      <alignment horizontal="center" vertical="center" wrapText="1"/>
    </xf>
    <xf numFmtId="0" fontId="84" fillId="14" borderId="61" xfId="0" applyFont="1" applyFill="1" applyBorder="1" applyAlignment="1">
      <alignment horizontal="center" vertical="center" wrapText="1"/>
    </xf>
    <xf numFmtId="0" fontId="86" fillId="14" borderId="60" xfId="0" applyFont="1" applyFill="1" applyBorder="1" applyAlignment="1">
      <alignment vertical="center" wrapText="1"/>
    </xf>
    <xf numFmtId="168" fontId="89" fillId="14" borderId="54" xfId="0" applyNumberFormat="1" applyFont="1" applyFill="1" applyBorder="1" applyAlignment="1">
      <alignment vertical="center" wrapText="1"/>
    </xf>
    <xf numFmtId="168" fontId="40" fillId="14" borderId="54" xfId="0" applyNumberFormat="1" applyFont="1" applyFill="1" applyBorder="1"/>
    <xf numFmtId="168" fontId="89" fillId="14" borderId="56" xfId="0" applyNumberFormat="1" applyFont="1" applyFill="1" applyBorder="1" applyAlignment="1">
      <alignment vertical="center"/>
    </xf>
    <xf numFmtId="0" fontId="84" fillId="14" borderId="63" xfId="0" applyFont="1" applyFill="1" applyBorder="1" applyAlignment="1">
      <alignment vertical="center" wrapText="1"/>
    </xf>
    <xf numFmtId="175" fontId="84" fillId="14" borderId="77" xfId="0" applyNumberFormat="1" applyFont="1" applyFill="1" applyBorder="1" applyAlignment="1">
      <alignment horizontal="center" vertical="center" wrapText="1"/>
    </xf>
    <xf numFmtId="168" fontId="89" fillId="14" borderId="77" xfId="0" applyNumberFormat="1" applyFont="1" applyFill="1" applyBorder="1" applyAlignment="1">
      <alignment vertical="center" wrapText="1"/>
    </xf>
    <xf numFmtId="168" fontId="40" fillId="14" borderId="77" xfId="0" applyNumberFormat="1" applyFont="1" applyFill="1" applyBorder="1" applyAlignment="1"/>
    <xf numFmtId="168" fontId="89" fillId="14" borderId="103" xfId="0" applyNumberFormat="1" applyFont="1" applyFill="1" applyBorder="1" applyAlignment="1">
      <alignment vertical="center"/>
    </xf>
    <xf numFmtId="0" fontId="88" fillId="14" borderId="60" xfId="0" applyFont="1" applyFill="1" applyBorder="1" applyAlignment="1">
      <alignment vertical="center" wrapText="1"/>
    </xf>
    <xf numFmtId="0" fontId="47" fillId="0" borderId="73" xfId="0" applyFont="1" applyFill="1" applyBorder="1" applyAlignment="1">
      <alignment horizontal="left" vertical="center" wrapText="1"/>
    </xf>
    <xf numFmtId="168" fontId="40" fillId="0" borderId="63" xfId="0" applyNumberFormat="1" applyFont="1" applyFill="1" applyBorder="1" applyAlignment="1">
      <alignment vertical="center"/>
    </xf>
    <xf numFmtId="168" fontId="40" fillId="0" borderId="58" xfId="0" applyNumberFormat="1" applyFont="1" applyFill="1" applyBorder="1" applyAlignment="1">
      <alignment vertical="center"/>
    </xf>
    <xf numFmtId="168" fontId="40" fillId="0" borderId="76" xfId="0" applyNumberFormat="1" applyFont="1" applyFill="1" applyBorder="1" applyAlignment="1">
      <alignment vertical="center"/>
    </xf>
    <xf numFmtId="168" fontId="40" fillId="0" borderId="93" xfId="0" applyNumberFormat="1" applyFont="1" applyFill="1" applyBorder="1" applyAlignment="1">
      <alignment vertical="center" wrapText="1"/>
    </xf>
    <xf numFmtId="184" fontId="17" fillId="0" borderId="54" xfId="0" applyNumberFormat="1" applyFont="1" applyFill="1" applyBorder="1" applyAlignment="1">
      <alignment horizontal="right" vertical="center" wrapText="1"/>
    </xf>
    <xf numFmtId="184" fontId="17" fillId="0" borderId="54" xfId="0" applyNumberFormat="1" applyFont="1" applyFill="1" applyBorder="1" applyAlignment="1">
      <alignment horizontal="center" vertical="center" wrapText="1"/>
    </xf>
    <xf numFmtId="184" fontId="17" fillId="0" borderId="8" xfId="0" applyNumberFormat="1" applyFont="1" applyFill="1" applyBorder="1" applyAlignment="1">
      <alignment horizontal="center" vertical="center" wrapText="1"/>
    </xf>
    <xf numFmtId="184" fontId="17" fillId="0" borderId="0" xfId="0" applyNumberFormat="1" applyFont="1" applyFill="1" applyBorder="1" applyAlignment="1">
      <alignment horizontal="center" vertical="center" wrapText="1"/>
    </xf>
    <xf numFmtId="184" fontId="17" fillId="0" borderId="54" xfId="0" applyNumberFormat="1" applyFont="1" applyFill="1" applyBorder="1" applyAlignment="1">
      <alignment horizontal="right" vertical="center"/>
    </xf>
    <xf numFmtId="184" fontId="17" fillId="0" borderId="57" xfId="0" applyNumberFormat="1" applyFont="1" applyFill="1" applyBorder="1" applyAlignment="1">
      <alignment horizontal="right" vertical="center"/>
    </xf>
    <xf numFmtId="184" fontId="17" fillId="0" borderId="60" xfId="0" applyNumberFormat="1" applyFont="1" applyFill="1" applyBorder="1" applyAlignment="1">
      <alignment horizontal="right" vertical="center"/>
    </xf>
    <xf numFmtId="184" fontId="17" fillId="0" borderId="61" xfId="0" applyNumberFormat="1" applyFont="1" applyFill="1" applyBorder="1" applyAlignment="1">
      <alignment horizontal="right" vertical="center"/>
    </xf>
    <xf numFmtId="0" fontId="8" fillId="0" borderId="2" xfId="0" applyFont="1" applyFill="1" applyBorder="1" applyAlignment="1" applyProtection="1">
      <alignment vertical="center"/>
      <protection locked="0"/>
    </xf>
    <xf numFmtId="168" fontId="5" fillId="23" borderId="3" xfId="0" applyNumberFormat="1" applyFont="1" applyFill="1" applyBorder="1" applyAlignment="1">
      <alignment horizontal="right" vertical="center"/>
    </xf>
    <xf numFmtId="168" fontId="26" fillId="23" borderId="3" xfId="0" applyNumberFormat="1" applyFont="1" applyFill="1" applyBorder="1" applyAlignment="1">
      <alignment horizontal="right" vertical="center"/>
    </xf>
    <xf numFmtId="168" fontId="13" fillId="23" borderId="2" xfId="2" applyNumberFormat="1" applyFont="1" applyFill="1" applyBorder="1" applyAlignment="1" applyProtection="1">
      <alignment vertical="center"/>
      <protection locked="0"/>
    </xf>
    <xf numFmtId="168" fontId="13" fillId="23" borderId="2" xfId="1" applyNumberFormat="1" applyFont="1" applyFill="1" applyBorder="1" applyAlignment="1" applyProtection="1">
      <alignment vertical="center"/>
      <protection locked="0"/>
    </xf>
    <xf numFmtId="0" fontId="28" fillId="3" borderId="2" xfId="0" applyFont="1" applyFill="1" applyBorder="1" applyAlignment="1">
      <alignment vertical="center"/>
    </xf>
    <xf numFmtId="0" fontId="48" fillId="0" borderId="80" xfId="0" applyFont="1" applyFill="1" applyBorder="1" applyAlignment="1">
      <alignment vertical="center" wrapText="1"/>
    </xf>
    <xf numFmtId="185" fontId="40" fillId="0" borderId="57" xfId="0" applyNumberFormat="1" applyFont="1" applyFill="1" applyBorder="1" applyAlignment="1">
      <alignment horizontal="right" vertical="center"/>
    </xf>
    <xf numFmtId="185" fontId="40" fillId="0" borderId="57" xfId="0" applyNumberFormat="1" applyFont="1" applyFill="1" applyBorder="1" applyAlignment="1">
      <alignment vertical="center"/>
    </xf>
    <xf numFmtId="185" fontId="40" fillId="0" borderId="56" xfId="0" applyNumberFormat="1" applyFont="1" applyFill="1" applyBorder="1" applyAlignment="1">
      <alignment horizontal="right" vertical="center"/>
    </xf>
    <xf numFmtId="185" fontId="40" fillId="0" borderId="61" xfId="0" applyNumberFormat="1" applyFont="1" applyFill="1" applyBorder="1" applyAlignment="1">
      <alignment horizontal="right" vertical="center"/>
    </xf>
    <xf numFmtId="185" fontId="40" fillId="0" borderId="61" xfId="0" applyNumberFormat="1" applyFont="1" applyFill="1" applyBorder="1" applyAlignment="1">
      <alignment vertical="center"/>
    </xf>
    <xf numFmtId="49" fontId="47" fillId="0" borderId="61" xfId="0" applyNumberFormat="1" applyFont="1" applyFill="1" applyBorder="1" applyAlignment="1">
      <alignment vertical="center" wrapText="1"/>
    </xf>
    <xf numFmtId="0" fontId="43" fillId="0" borderId="61" xfId="0" quotePrefix="1" applyFont="1" applyFill="1" applyBorder="1" applyAlignment="1">
      <alignment vertical="center" wrapText="1"/>
    </xf>
    <xf numFmtId="175" fontId="43" fillId="0" borderId="61" xfId="0" applyNumberFormat="1" applyFont="1" applyFill="1" applyBorder="1" applyAlignment="1">
      <alignment horizontal="center" vertical="center"/>
    </xf>
    <xf numFmtId="185" fontId="40" fillId="0" borderId="61" xfId="0" applyNumberFormat="1" applyFont="1" applyFill="1" applyBorder="1" applyAlignment="1">
      <alignment horizontal="center" vertical="center" wrapText="1"/>
    </xf>
    <xf numFmtId="49" fontId="43" fillId="0" borderId="61" xfId="0" applyNumberFormat="1" applyFont="1" applyFill="1" applyBorder="1" applyAlignment="1">
      <alignment vertical="center" wrapText="1"/>
    </xf>
    <xf numFmtId="176" fontId="43" fillId="0" borderId="54" xfId="0" applyNumberFormat="1" applyFont="1" applyFill="1" applyBorder="1" applyAlignment="1">
      <alignment horizontal="center" vertical="center" wrapText="1"/>
    </xf>
    <xf numFmtId="0" fontId="16" fillId="0" borderId="16" xfId="0" applyFont="1" applyFill="1" applyBorder="1" applyAlignment="1">
      <alignment horizontal="left" vertical="center" wrapText="1"/>
    </xf>
    <xf numFmtId="167" fontId="40" fillId="0" borderId="2" xfId="1" applyNumberFormat="1" applyFont="1" applyFill="1" applyBorder="1" applyAlignment="1">
      <alignment vertical="center"/>
    </xf>
    <xf numFmtId="0" fontId="16" fillId="0" borderId="43" xfId="0" applyFont="1" applyFill="1" applyBorder="1" applyAlignment="1">
      <alignment horizontal="left" vertical="center" wrapText="1"/>
    </xf>
    <xf numFmtId="0" fontId="16" fillId="0" borderId="32" xfId="0" applyFont="1" applyFill="1" applyBorder="1" applyAlignment="1">
      <alignment vertical="center" wrapText="1"/>
    </xf>
    <xf numFmtId="0" fontId="16" fillId="0" borderId="20" xfId="0" applyFont="1" applyFill="1" applyBorder="1" applyAlignment="1">
      <alignment horizontal="center" vertical="center" wrapText="1"/>
    </xf>
    <xf numFmtId="0" fontId="16" fillId="0" borderId="38" xfId="0" applyFont="1" applyFill="1" applyBorder="1" applyAlignment="1">
      <alignment vertical="center" wrapText="1"/>
    </xf>
    <xf numFmtId="0" fontId="16" fillId="0" borderId="17" xfId="0" applyFont="1" applyFill="1" applyBorder="1" applyAlignment="1">
      <alignment horizontal="left" vertical="center" wrapText="1"/>
    </xf>
    <xf numFmtId="167" fontId="40" fillId="0" borderId="3" xfId="1" applyNumberFormat="1" applyFont="1" applyFill="1" applyBorder="1" applyAlignment="1">
      <alignment vertical="center"/>
    </xf>
    <xf numFmtId="0" fontId="5" fillId="0" borderId="2" xfId="0" applyFont="1" applyFill="1" applyBorder="1" applyAlignment="1">
      <alignment horizontal="left" vertical="center" wrapText="1"/>
    </xf>
    <xf numFmtId="168" fontId="26" fillId="12" borderId="2" xfId="1" applyNumberFormat="1" applyFont="1" applyFill="1" applyBorder="1" applyAlignment="1">
      <alignment horizontal="right" vertical="center" wrapText="1"/>
    </xf>
    <xf numFmtId="168" fontId="45" fillId="12" borderId="2" xfId="0" applyNumberFormat="1" applyFont="1" applyFill="1" applyBorder="1" applyAlignment="1">
      <alignment horizontal="right" vertical="center"/>
    </xf>
    <xf numFmtId="0" fontId="33" fillId="12" borderId="2" xfId="0" applyFont="1" applyFill="1" applyBorder="1"/>
    <xf numFmtId="4" fontId="85" fillId="0" borderId="71" xfId="0" applyNumberFormat="1" applyFont="1" applyFill="1" applyBorder="1" applyAlignment="1">
      <alignment vertical="center" wrapText="1"/>
    </xf>
    <xf numFmtId="0" fontId="105" fillId="0" borderId="2" xfId="0" applyFont="1" applyFill="1" applyBorder="1" applyAlignment="1">
      <alignment vertical="center" wrapText="1"/>
    </xf>
    <xf numFmtId="168" fontId="26" fillId="23" borderId="2" xfId="0" applyNumberFormat="1" applyFont="1" applyFill="1" applyBorder="1" applyAlignment="1">
      <alignment horizontal="right" vertical="center"/>
    </xf>
    <xf numFmtId="0" fontId="33" fillId="23" borderId="2" xfId="0" applyFont="1" applyFill="1" applyBorder="1" applyAlignment="1">
      <alignment vertical="center"/>
    </xf>
    <xf numFmtId="168" fontId="26" fillId="23" borderId="2" xfId="1" applyNumberFormat="1" applyFont="1" applyFill="1" applyBorder="1" applyAlignment="1" applyProtection="1">
      <alignment horizontal="right" vertical="center"/>
      <protection locked="0"/>
    </xf>
    <xf numFmtId="164" fontId="26" fillId="23" borderId="2" xfId="1" applyFont="1" applyFill="1" applyBorder="1" applyAlignment="1" applyProtection="1">
      <alignment vertical="center"/>
      <protection locked="0"/>
    </xf>
    <xf numFmtId="167" fontId="20" fillId="11" borderId="2" xfId="2" applyNumberFormat="1" applyFont="1" applyFill="1" applyBorder="1" applyAlignment="1">
      <alignment horizontal="center" vertical="center"/>
    </xf>
    <xf numFmtId="4" fontId="66" fillId="31" borderId="62" xfId="0" applyNumberFormat="1" applyFont="1" applyFill="1" applyBorder="1" applyAlignment="1">
      <alignment vertical="center"/>
    </xf>
    <xf numFmtId="164" fontId="66" fillId="31" borderId="62" xfId="0" applyNumberFormat="1" applyFont="1" applyFill="1" applyBorder="1" applyAlignment="1">
      <alignment vertical="center"/>
    </xf>
    <xf numFmtId="164" fontId="66" fillId="31" borderId="61" xfId="0" applyNumberFormat="1" applyFont="1" applyFill="1" applyBorder="1" applyAlignment="1">
      <alignment vertical="center"/>
    </xf>
    <xf numFmtId="0" fontId="4" fillId="12" borderId="15" xfId="0" applyFont="1" applyFill="1" applyBorder="1" applyAlignment="1">
      <alignment horizontal="center" vertical="center" wrapText="1"/>
    </xf>
    <xf numFmtId="0" fontId="4" fillId="12" borderId="9" xfId="0" applyFont="1" applyFill="1" applyBorder="1" applyAlignment="1">
      <alignment horizontal="center" vertical="center" wrapText="1"/>
    </xf>
    <xf numFmtId="167" fontId="110" fillId="0" borderId="0" xfId="0" applyNumberFormat="1" applyFont="1"/>
    <xf numFmtId="0" fontId="9" fillId="0" borderId="2" xfId="0" applyFont="1" applyFill="1" applyBorder="1" applyAlignment="1">
      <alignment horizontal="center" vertical="center" wrapText="1"/>
    </xf>
    <xf numFmtId="0" fontId="24" fillId="0" borderId="2" xfId="0" applyFont="1" applyFill="1" applyBorder="1" applyAlignment="1">
      <alignment vertical="top" wrapText="1"/>
    </xf>
    <xf numFmtId="164" fontId="17" fillId="0" borderId="2" xfId="1" applyFont="1" applyFill="1" applyBorder="1" applyAlignment="1">
      <alignment vertical="center"/>
    </xf>
    <xf numFmtId="0" fontId="97" fillId="0" borderId="2" xfId="0" applyFont="1" applyFill="1" applyBorder="1"/>
    <xf numFmtId="0" fontId="40" fillId="0" borderId="0" xfId="0" applyFont="1" applyFill="1" applyBorder="1"/>
    <xf numFmtId="49" fontId="17" fillId="0" borderId="2" xfId="0" applyNumberFormat="1" applyFont="1" applyFill="1" applyBorder="1" applyAlignment="1">
      <alignment horizontal="center" vertical="center"/>
    </xf>
    <xf numFmtId="0" fontId="6" fillId="14" borderId="2" xfId="0" applyFont="1" applyFill="1" applyBorder="1" applyAlignment="1">
      <alignment horizontal="center" vertical="center" wrapText="1"/>
    </xf>
    <xf numFmtId="0" fontId="84" fillId="14" borderId="2" xfId="0" applyFont="1" applyFill="1" applyBorder="1" applyAlignment="1">
      <alignment horizontal="left" vertical="center"/>
    </xf>
    <xf numFmtId="0" fontId="86" fillId="14" borderId="2" xfId="0" applyFont="1" applyFill="1" applyBorder="1" applyAlignment="1">
      <alignment vertical="center" wrapText="1"/>
    </xf>
    <xf numFmtId="178" fontId="84" fillId="14" borderId="2" xfId="0" applyNumberFormat="1" applyFont="1" applyFill="1" applyBorder="1" applyAlignment="1">
      <alignment horizontal="center" vertical="center"/>
    </xf>
    <xf numFmtId="171" fontId="84" fillId="0" borderId="2" xfId="0" applyNumberFormat="1" applyFont="1" applyFill="1" applyBorder="1" applyAlignment="1">
      <alignment horizontal="left" vertical="center" wrapText="1"/>
    </xf>
    <xf numFmtId="0" fontId="63" fillId="27" borderId="2" xfId="0" applyFont="1" applyFill="1" applyBorder="1" applyAlignment="1">
      <alignment horizontal="center" vertical="center" wrapText="1"/>
    </xf>
    <xf numFmtId="167" fontId="93" fillId="27" borderId="2" xfId="1" applyNumberFormat="1" applyFont="1" applyFill="1" applyBorder="1" applyAlignment="1">
      <alignment horizontal="right" vertical="center" wrapText="1"/>
    </xf>
    <xf numFmtId="0" fontId="2" fillId="14" borderId="2" xfId="0" applyFont="1" applyFill="1" applyBorder="1" applyAlignment="1">
      <alignment horizontal="center" vertical="center" wrapText="1"/>
    </xf>
    <xf numFmtId="0" fontId="2" fillId="11" borderId="4" xfId="0" applyFont="1" applyFill="1" applyBorder="1" applyAlignment="1">
      <alignment vertical="center" wrapText="1"/>
    </xf>
    <xf numFmtId="0" fontId="2" fillId="11" borderId="7" xfId="0" applyFont="1" applyFill="1" applyBorder="1" applyAlignment="1">
      <alignment vertical="center" wrapText="1"/>
    </xf>
    <xf numFmtId="167" fontId="19" fillId="0" borderId="22" xfId="1" applyNumberFormat="1" applyFont="1" applyFill="1" applyBorder="1" applyAlignment="1">
      <alignment horizontal="center"/>
    </xf>
    <xf numFmtId="4" fontId="84" fillId="0" borderId="63" xfId="0" applyNumberFormat="1" applyFont="1" applyBorder="1" applyAlignment="1">
      <alignment horizontal="left" vertical="center" wrapText="1"/>
    </xf>
    <xf numFmtId="0" fontId="9" fillId="0" borderId="3" xfId="0" applyFont="1" applyFill="1" applyBorder="1" applyAlignment="1" applyProtection="1">
      <alignment horizontal="center" vertical="center"/>
      <protection locked="0"/>
    </xf>
    <xf numFmtId="0" fontId="89" fillId="0" borderId="54" xfId="0" applyFont="1" applyFill="1" applyBorder="1" applyAlignment="1">
      <alignment vertical="center" wrapText="1"/>
    </xf>
    <xf numFmtId="0" fontId="22" fillId="11" borderId="4" xfId="0" applyFont="1" applyFill="1" applyBorder="1" applyAlignment="1">
      <alignment vertical="center"/>
    </xf>
    <xf numFmtId="168" fontId="21" fillId="33" borderId="2" xfId="1" applyNumberFormat="1" applyFont="1" applyFill="1" applyBorder="1" applyAlignment="1">
      <alignment horizontal="right" vertical="center"/>
    </xf>
    <xf numFmtId="168" fontId="21" fillId="33" borderId="18" xfId="1" applyNumberFormat="1" applyFont="1" applyFill="1" applyBorder="1" applyAlignment="1">
      <alignment horizontal="right" vertical="center"/>
    </xf>
    <xf numFmtId="168" fontId="21" fillId="33" borderId="28" xfId="1" applyNumberFormat="1" applyFont="1" applyFill="1" applyBorder="1" applyAlignment="1">
      <alignment horizontal="right" vertical="center"/>
    </xf>
    <xf numFmtId="0" fontId="40" fillId="0" borderId="0" xfId="0" applyFont="1" applyAlignment="1"/>
    <xf numFmtId="172" fontId="40" fillId="0" borderId="0" xfId="0" applyNumberFormat="1" applyFont="1"/>
    <xf numFmtId="164" fontId="44" fillId="11" borderId="2" xfId="1" applyFont="1" applyFill="1" applyBorder="1" applyAlignment="1">
      <alignment vertical="center"/>
    </xf>
    <xf numFmtId="0" fontId="44" fillId="0" borderId="0" xfId="0" applyFont="1" applyFill="1" applyBorder="1" applyAlignment="1">
      <alignment horizontal="center" vertical="center"/>
    </xf>
    <xf numFmtId="168" fontId="93" fillId="0" borderId="60" xfId="0" applyNumberFormat="1" applyFont="1" applyFill="1" applyBorder="1" applyAlignment="1">
      <alignment horizontal="right" vertical="center" wrapText="1"/>
    </xf>
    <xf numFmtId="168" fontId="93" fillId="0" borderId="65" xfId="0" applyNumberFormat="1" applyFont="1" applyFill="1" applyBorder="1" applyAlignment="1">
      <alignment horizontal="right" vertical="center" wrapText="1"/>
    </xf>
    <xf numFmtId="0" fontId="26" fillId="0" borderId="8" xfId="0" applyFont="1" applyFill="1" applyBorder="1" applyAlignment="1">
      <alignment horizontal="left" vertical="center" wrapText="1"/>
    </xf>
    <xf numFmtId="168" fontId="26" fillId="0" borderId="8" xfId="0" applyNumberFormat="1" applyFont="1" applyFill="1" applyBorder="1" applyAlignment="1">
      <alignment horizontal="right" vertical="center" wrapText="1"/>
    </xf>
    <xf numFmtId="0" fontId="40" fillId="0" borderId="0" xfId="0" applyFont="1" applyFill="1"/>
    <xf numFmtId="168" fontId="42" fillId="0" borderId="2" xfId="1" applyNumberFormat="1" applyFont="1" applyFill="1" applyBorder="1" applyAlignment="1">
      <alignment horizontal="center" vertical="center"/>
    </xf>
    <xf numFmtId="168" fontId="41" fillId="0" borderId="0" xfId="0"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0" fontId="21" fillId="0" borderId="0" xfId="0" applyFont="1" applyFill="1" applyBorder="1" applyAlignment="1">
      <alignment horizontal="left" vertical="center" wrapText="1"/>
    </xf>
    <xf numFmtId="168" fontId="0" fillId="0" borderId="0" xfId="0" applyNumberFormat="1" applyFill="1" applyBorder="1"/>
    <xf numFmtId="168" fontId="110" fillId="0" borderId="0" xfId="0" applyNumberFormat="1" applyFont="1" applyFill="1" applyBorder="1"/>
    <xf numFmtId="0" fontId="110" fillId="0" borderId="0" xfId="0" applyFont="1" applyFill="1" applyBorder="1"/>
    <xf numFmtId="0" fontId="21" fillId="23" borderId="8" xfId="0" applyFont="1" applyFill="1" applyBorder="1" applyAlignment="1">
      <alignment horizontal="left" vertical="center" wrapText="1"/>
    </xf>
    <xf numFmtId="168" fontId="44" fillId="32" borderId="75" xfId="0" applyNumberFormat="1" applyFont="1" applyFill="1" applyBorder="1" applyAlignment="1">
      <alignment horizontal="right" vertical="center" wrapText="1"/>
    </xf>
    <xf numFmtId="168" fontId="44" fillId="32" borderId="15" xfId="0" applyNumberFormat="1" applyFont="1" applyFill="1" applyBorder="1" applyAlignment="1">
      <alignment horizontal="right" vertical="center" wrapText="1"/>
    </xf>
    <xf numFmtId="168" fontId="21" fillId="23" borderId="8" xfId="0" applyNumberFormat="1" applyFont="1" applyFill="1" applyBorder="1" applyAlignment="1">
      <alignment horizontal="right" vertical="center" wrapText="1"/>
    </xf>
    <xf numFmtId="168" fontId="111" fillId="32" borderId="60" xfId="0" applyNumberFormat="1" applyFont="1" applyFill="1" applyBorder="1" applyAlignment="1">
      <alignment horizontal="right" vertical="center" wrapText="1"/>
    </xf>
    <xf numFmtId="168" fontId="111" fillId="32" borderId="65" xfId="0" applyNumberFormat="1" applyFont="1" applyFill="1" applyBorder="1" applyAlignment="1">
      <alignment horizontal="right" vertical="center" wrapText="1"/>
    </xf>
    <xf numFmtId="168" fontId="26" fillId="23" borderId="2" xfId="1" applyNumberFormat="1" applyFont="1" applyFill="1" applyBorder="1" applyAlignment="1">
      <alignment horizontal="right" vertical="center"/>
    </xf>
    <xf numFmtId="180" fontId="68" fillId="32" borderId="61" xfId="0" applyNumberFormat="1" applyFont="1" applyFill="1" applyBorder="1" applyAlignment="1">
      <alignment horizontal="right" vertical="center" wrapText="1"/>
    </xf>
    <xf numFmtId="180" fontId="68" fillId="32" borderId="62" xfId="0" applyNumberFormat="1" applyFont="1" applyFill="1" applyBorder="1" applyAlignment="1">
      <alignment horizontal="right" vertical="center" wrapText="1"/>
    </xf>
    <xf numFmtId="0" fontId="5" fillId="23" borderId="8" xfId="0" applyFont="1" applyFill="1" applyBorder="1" applyAlignment="1">
      <alignment vertical="center" wrapText="1"/>
    </xf>
    <xf numFmtId="168" fontId="15" fillId="23" borderId="2" xfId="1" applyNumberFormat="1" applyFont="1" applyFill="1" applyBorder="1" applyAlignment="1" applyProtection="1">
      <alignment vertical="center"/>
      <protection locked="0"/>
    </xf>
    <xf numFmtId="168" fontId="13" fillId="23" borderId="2" xfId="0" applyNumberFormat="1" applyFont="1" applyFill="1" applyBorder="1" applyAlignment="1" applyProtection="1">
      <alignment vertical="center"/>
      <protection locked="0"/>
    </xf>
    <xf numFmtId="0" fontId="13" fillId="23" borderId="2" xfId="0" applyFont="1" applyFill="1" applyBorder="1" applyAlignment="1" applyProtection="1">
      <alignment vertical="center"/>
      <protection locked="0"/>
    </xf>
    <xf numFmtId="167" fontId="13" fillId="23" borderId="2" xfId="1" applyNumberFormat="1" applyFont="1" applyFill="1" applyBorder="1" applyAlignment="1" applyProtection="1">
      <alignment vertical="center"/>
      <protection locked="0"/>
    </xf>
    <xf numFmtId="174" fontId="88" fillId="32" borderId="2" xfId="0" applyNumberFormat="1" applyFont="1" applyFill="1" applyBorder="1" applyAlignment="1">
      <alignment horizontal="right" vertical="center" wrapText="1"/>
    </xf>
    <xf numFmtId="174" fontId="13" fillId="23" borderId="2" xfId="0" applyNumberFormat="1" applyFont="1" applyFill="1" applyBorder="1" applyAlignment="1">
      <alignment vertical="center" wrapText="1"/>
    </xf>
    <xf numFmtId="168" fontId="13" fillId="33" borderId="2" xfId="1" applyNumberFormat="1" applyFont="1" applyFill="1" applyBorder="1" applyAlignment="1">
      <alignment horizontal="right" vertical="center"/>
    </xf>
    <xf numFmtId="167" fontId="26" fillId="33" borderId="2" xfId="1" applyNumberFormat="1" applyFont="1" applyFill="1" applyBorder="1" applyAlignment="1">
      <alignment horizontal="right" vertical="center"/>
    </xf>
    <xf numFmtId="168" fontId="45" fillId="23" borderId="2" xfId="0" applyNumberFormat="1" applyFont="1" applyFill="1" applyBorder="1"/>
    <xf numFmtId="168" fontId="26" fillId="23" borderId="34" xfId="1" applyNumberFormat="1" applyFont="1" applyFill="1" applyBorder="1" applyAlignment="1">
      <alignment horizontal="right" vertical="center" wrapText="1"/>
    </xf>
    <xf numFmtId="0" fontId="45" fillId="23" borderId="3" xfId="0" applyFont="1" applyFill="1" applyBorder="1"/>
    <xf numFmtId="167" fontId="26" fillId="23" borderId="18" xfId="1" applyNumberFormat="1" applyFont="1" applyFill="1" applyBorder="1" applyAlignment="1">
      <alignment horizontal="right" vertical="center" wrapText="1"/>
    </xf>
    <xf numFmtId="167" fontId="26" fillId="23" borderId="29" xfId="1" applyNumberFormat="1" applyFont="1" applyFill="1" applyBorder="1" applyAlignment="1">
      <alignment horizontal="right" vertical="center" wrapText="1"/>
    </xf>
    <xf numFmtId="167" fontId="26" fillId="23" borderId="28" xfId="1" applyNumberFormat="1" applyFont="1" applyFill="1" applyBorder="1" applyAlignment="1">
      <alignment horizontal="right" vertical="center" wrapText="1"/>
    </xf>
    <xf numFmtId="0" fontId="41" fillId="0" borderId="10" xfId="0" applyFont="1" applyBorder="1"/>
    <xf numFmtId="0" fontId="41" fillId="23" borderId="2" xfId="0" applyFont="1" applyFill="1" applyBorder="1" applyAlignment="1">
      <alignment horizontal="center" vertical="center" wrapText="1"/>
    </xf>
    <xf numFmtId="0" fontId="43" fillId="14" borderId="2" xfId="0" applyFont="1" applyFill="1" applyBorder="1" applyAlignment="1">
      <alignment vertical="center" wrapText="1"/>
    </xf>
    <xf numFmtId="0" fontId="58" fillId="14" borderId="2" xfId="0" applyFont="1" applyFill="1" applyBorder="1" applyAlignment="1">
      <alignment horizontal="center" vertical="center" wrapText="1"/>
    </xf>
    <xf numFmtId="179" fontId="58" fillId="14" borderId="2" xfId="0" applyNumberFormat="1" applyFont="1" applyFill="1" applyBorder="1" applyAlignment="1">
      <alignment horizontal="center" vertical="center" wrapText="1"/>
    </xf>
    <xf numFmtId="0" fontId="58" fillId="14" borderId="2" xfId="0" applyFont="1" applyFill="1" applyBorder="1" applyAlignment="1">
      <alignment vertical="center" wrapText="1"/>
    </xf>
    <xf numFmtId="186" fontId="41" fillId="14" borderId="2" xfId="0" applyNumberFormat="1" applyFont="1" applyFill="1" applyBorder="1" applyAlignment="1">
      <alignment horizontal="right" vertical="center" wrapText="1"/>
    </xf>
    <xf numFmtId="0" fontId="21" fillId="14" borderId="2" xfId="0" applyFont="1" applyFill="1" applyBorder="1" applyAlignment="1">
      <alignment vertical="center" wrapText="1"/>
    </xf>
    <xf numFmtId="0" fontId="72" fillId="14" borderId="2" xfId="0" quotePrefix="1" applyFont="1" applyFill="1" applyBorder="1" applyAlignment="1">
      <alignment horizontal="center" vertical="center" wrapText="1"/>
    </xf>
    <xf numFmtId="164" fontId="40" fillId="0" borderId="2" xfId="1" applyFont="1" applyFill="1" applyBorder="1"/>
    <xf numFmtId="0" fontId="72" fillId="14" borderId="2" xfId="0" applyFont="1" applyFill="1" applyBorder="1" applyAlignment="1">
      <alignment horizontal="center" vertical="center" wrapText="1"/>
    </xf>
    <xf numFmtId="186" fontId="40" fillId="14" borderId="2" xfId="0" applyNumberFormat="1" applyFont="1" applyFill="1" applyBorder="1" applyAlignment="1">
      <alignment horizontal="right" vertical="center" wrapText="1"/>
    </xf>
    <xf numFmtId="0" fontId="47" fillId="14" borderId="2" xfId="0" applyFont="1" applyFill="1" applyBorder="1" applyAlignment="1">
      <alignment vertical="center" wrapText="1"/>
    </xf>
    <xf numFmtId="0" fontId="103" fillId="0" borderId="2" xfId="0" applyFont="1" applyFill="1" applyBorder="1" applyAlignment="1">
      <alignment vertical="center" wrapText="1"/>
    </xf>
    <xf numFmtId="0" fontId="55" fillId="0" borderId="2" xfId="0" applyFont="1" applyFill="1" applyBorder="1" applyAlignment="1">
      <alignment horizontal="center" vertical="center" wrapText="1"/>
    </xf>
    <xf numFmtId="49" fontId="55" fillId="0" borderId="2" xfId="0" applyNumberFormat="1" applyFont="1" applyFill="1" applyBorder="1" applyAlignment="1">
      <alignment horizontal="center" vertical="center" wrapText="1"/>
    </xf>
    <xf numFmtId="168" fontId="41" fillId="0" borderId="2" xfId="0" applyNumberFormat="1" applyFont="1" applyFill="1" applyBorder="1" applyAlignment="1">
      <alignment vertical="center"/>
    </xf>
    <xf numFmtId="168" fontId="41" fillId="0" borderId="2" xfId="0" applyNumberFormat="1" applyFont="1" applyFill="1" applyBorder="1" applyAlignment="1">
      <alignment horizontal="right" vertical="center" wrapText="1"/>
    </xf>
    <xf numFmtId="2" fontId="47" fillId="14" borderId="2" xfId="0" applyNumberFormat="1" applyFont="1" applyFill="1" applyBorder="1" applyAlignment="1">
      <alignment vertical="center" wrapText="1"/>
    </xf>
    <xf numFmtId="176" fontId="43" fillId="29" borderId="2" xfId="0" applyNumberFormat="1" applyFont="1" applyFill="1" applyBorder="1" applyAlignment="1">
      <alignment horizontal="center" vertical="center" wrapText="1"/>
    </xf>
    <xf numFmtId="2" fontId="43" fillId="14" borderId="2" xfId="0" applyNumberFormat="1" applyFont="1" applyFill="1" applyBorder="1" applyAlignment="1">
      <alignment vertical="center" wrapText="1"/>
    </xf>
    <xf numFmtId="2" fontId="43" fillId="14" borderId="2" xfId="0" applyNumberFormat="1" applyFont="1" applyFill="1" applyBorder="1" applyAlignment="1">
      <alignment horizontal="center" vertical="center" wrapText="1"/>
    </xf>
    <xf numFmtId="168" fontId="40" fillId="14" borderId="61" xfId="0" applyNumberFormat="1" applyFont="1" applyFill="1" applyBorder="1" applyAlignment="1">
      <alignment horizontal="right" vertical="center" wrapText="1"/>
    </xf>
    <xf numFmtId="168" fontId="40" fillId="14" borderId="62" xfId="0" applyNumberFormat="1" applyFont="1" applyFill="1" applyBorder="1" applyAlignment="1">
      <alignment horizontal="right" vertical="center" wrapText="1"/>
    </xf>
    <xf numFmtId="0" fontId="13" fillId="14" borderId="2" xfId="0" applyFont="1" applyFill="1" applyBorder="1" applyAlignment="1">
      <alignment vertical="center" wrapText="1"/>
    </xf>
    <xf numFmtId="0" fontId="47" fillId="0" borderId="3" xfId="0" applyFont="1" applyFill="1" applyBorder="1" applyAlignment="1">
      <alignment vertical="center" wrapText="1"/>
    </xf>
    <xf numFmtId="2" fontId="43" fillId="0" borderId="3" xfId="0" applyNumberFormat="1" applyFont="1" applyFill="1" applyBorder="1" applyAlignment="1">
      <alignment vertical="center" wrapText="1"/>
    </xf>
    <xf numFmtId="0" fontId="24" fillId="0" borderId="3" xfId="0" applyFont="1" applyFill="1" applyBorder="1" applyAlignment="1"/>
    <xf numFmtId="2" fontId="43" fillId="0" borderId="3" xfId="0" applyNumberFormat="1" applyFont="1" applyFill="1" applyBorder="1" applyAlignment="1">
      <alignment horizontal="center" vertical="center" wrapText="1"/>
    </xf>
    <xf numFmtId="168" fontId="40" fillId="0" borderId="54" xfId="0" applyNumberFormat="1" applyFont="1" applyFill="1" applyBorder="1" applyAlignment="1">
      <alignment horizontal="right" vertical="center" wrapText="1"/>
    </xf>
    <xf numFmtId="14" fontId="56" fillId="0" borderId="2" xfId="0" applyNumberFormat="1" applyFont="1" applyFill="1" applyBorder="1" applyAlignment="1">
      <alignment horizontal="center" vertical="center" wrapText="1"/>
    </xf>
    <xf numFmtId="14" fontId="43" fillId="0" borderId="2" xfId="0" applyNumberFormat="1" applyFont="1" applyFill="1" applyBorder="1" applyAlignment="1">
      <alignment horizontal="left" vertical="center" wrapText="1"/>
    </xf>
    <xf numFmtId="168" fontId="40" fillId="0" borderId="57" xfId="0" applyNumberFormat="1" applyFont="1" applyFill="1" applyBorder="1" applyAlignment="1">
      <alignment horizontal="right" vertical="center" wrapText="1"/>
    </xf>
    <xf numFmtId="168" fontId="40" fillId="0" borderId="55" xfId="0" applyNumberFormat="1" applyFont="1" applyFill="1" applyBorder="1" applyAlignment="1">
      <alignment horizontal="right" vertical="center" wrapText="1"/>
    </xf>
    <xf numFmtId="0" fontId="18" fillId="26" borderId="10" xfId="0" applyFont="1" applyFill="1" applyBorder="1" applyAlignment="1">
      <alignment vertical="center" wrapText="1"/>
    </xf>
    <xf numFmtId="0" fontId="18" fillId="26" borderId="4" xfId="0" applyFont="1" applyFill="1" applyBorder="1" applyAlignment="1">
      <alignment vertical="center" wrapText="1"/>
    </xf>
    <xf numFmtId="168" fontId="42" fillId="26" borderId="7" xfId="1" applyNumberFormat="1" applyFont="1" applyFill="1" applyBorder="1" applyAlignment="1">
      <alignment vertical="center"/>
    </xf>
    <xf numFmtId="168" fontId="42" fillId="26" borderId="2" xfId="1" applyNumberFormat="1" applyFont="1" applyFill="1" applyBorder="1" applyAlignment="1">
      <alignment vertical="center"/>
    </xf>
    <xf numFmtId="0" fontId="41" fillId="26" borderId="10" xfId="0" applyFont="1" applyFill="1" applyBorder="1" applyAlignment="1">
      <alignment vertical="center"/>
    </xf>
    <xf numFmtId="0" fontId="41" fillId="26" borderId="4" xfId="0" applyFont="1" applyFill="1" applyBorder="1" applyAlignment="1">
      <alignment vertical="center"/>
    </xf>
    <xf numFmtId="164" fontId="41" fillId="26" borderId="2" xfId="1" applyFont="1" applyFill="1" applyBorder="1" applyAlignment="1">
      <alignment vertical="center"/>
    </xf>
    <xf numFmtId="0" fontId="115" fillId="0" borderId="0" xfId="0" applyFont="1"/>
    <xf numFmtId="0" fontId="116" fillId="0" borderId="0" xfId="0" applyFont="1"/>
    <xf numFmtId="168" fontId="115" fillId="0" borderId="0" xfId="0" applyNumberFormat="1" applyFont="1"/>
    <xf numFmtId="168" fontId="109" fillId="0" borderId="0" xfId="0" applyNumberFormat="1" applyFont="1"/>
    <xf numFmtId="164" fontId="48" fillId="0" borderId="2" xfId="1" applyFont="1" applyFill="1" applyBorder="1" applyAlignment="1">
      <alignment vertical="top"/>
    </xf>
    <xf numFmtId="49" fontId="24" fillId="0" borderId="2" xfId="0" applyNumberFormat="1" applyFont="1" applyFill="1" applyBorder="1" applyAlignment="1">
      <alignment horizontal="center" vertical="center" wrapText="1"/>
    </xf>
    <xf numFmtId="0" fontId="113" fillId="30" borderId="10" xfId="0" applyFont="1" applyFill="1" applyBorder="1" applyAlignment="1">
      <alignment horizontal="center" vertical="center"/>
    </xf>
    <xf numFmtId="0" fontId="113" fillId="30" borderId="4" xfId="0" applyFont="1" applyFill="1" applyBorder="1" applyAlignment="1">
      <alignment horizontal="center" vertical="center"/>
    </xf>
    <xf numFmtId="168" fontId="113" fillId="30" borderId="2" xfId="1" applyNumberFormat="1" applyFont="1" applyFill="1" applyBorder="1" applyAlignment="1">
      <alignment horizontal="center" vertical="center"/>
    </xf>
    <xf numFmtId="0" fontId="24" fillId="0" borderId="10" xfId="0" applyFont="1" applyFill="1" applyBorder="1" applyAlignment="1">
      <alignment vertical="center" wrapText="1"/>
    </xf>
    <xf numFmtId="49" fontId="16" fillId="0" borderId="2" xfId="0" applyNumberFormat="1" applyFont="1" applyFill="1" applyBorder="1" applyAlignment="1">
      <alignment horizontal="center" vertical="center" wrapText="1"/>
    </xf>
    <xf numFmtId="0" fontId="5" fillId="0" borderId="2" xfId="0" applyFont="1" applyFill="1" applyBorder="1" applyAlignment="1">
      <alignment horizontal="center"/>
    </xf>
    <xf numFmtId="0" fontId="46" fillId="0" borderId="0" xfId="0" applyFont="1" applyFill="1" applyBorder="1" applyAlignment="1">
      <alignment horizontal="center" vertical="center"/>
    </xf>
    <xf numFmtId="164" fontId="42" fillId="0" borderId="0" xfId="1" applyFont="1" applyFill="1" applyBorder="1" applyAlignment="1">
      <alignment vertical="center"/>
    </xf>
    <xf numFmtId="168" fontId="42" fillId="0" borderId="0" xfId="0" applyNumberFormat="1" applyFont="1" applyFill="1" applyBorder="1" applyAlignment="1">
      <alignment vertical="center"/>
    </xf>
    <xf numFmtId="0" fontId="41" fillId="0" borderId="3" xfId="0" applyFont="1" applyBorder="1"/>
    <xf numFmtId="0" fontId="42" fillId="0" borderId="3" xfId="0" applyFont="1" applyBorder="1"/>
    <xf numFmtId="166" fontId="89" fillId="14" borderId="61" xfId="0" applyNumberFormat="1" applyFont="1" applyFill="1" applyBorder="1" applyAlignment="1">
      <alignment vertical="center"/>
    </xf>
    <xf numFmtId="0" fontId="86" fillId="0" borderId="58" xfId="0" applyFont="1" applyFill="1" applyBorder="1" applyAlignment="1">
      <alignment vertical="center" wrapText="1"/>
    </xf>
    <xf numFmtId="0" fontId="87" fillId="0" borderId="59" xfId="0" applyFont="1" applyFill="1" applyBorder="1" applyAlignment="1">
      <alignment vertical="center" wrapText="1"/>
    </xf>
    <xf numFmtId="0" fontId="84" fillId="0" borderId="59" xfId="0" applyFont="1" applyFill="1" applyBorder="1" applyAlignment="1">
      <alignment vertical="center"/>
    </xf>
    <xf numFmtId="166" fontId="89" fillId="0" borderId="59" xfId="0" applyNumberFormat="1" applyFont="1" applyFill="1" applyBorder="1" applyAlignment="1">
      <alignment vertical="center"/>
    </xf>
    <xf numFmtId="166" fontId="89" fillId="0" borderId="0" xfId="0" applyNumberFormat="1" applyFont="1" applyFill="1" applyBorder="1" applyAlignment="1">
      <alignment vertical="center"/>
    </xf>
    <xf numFmtId="166" fontId="17" fillId="0" borderId="62" xfId="0" applyNumberFormat="1" applyFont="1" applyFill="1" applyBorder="1" applyAlignment="1">
      <alignment horizontal="right" vertical="center" wrapText="1"/>
    </xf>
    <xf numFmtId="0" fontId="12" fillId="14" borderId="60" xfId="0" applyFont="1" applyFill="1" applyBorder="1" applyAlignment="1">
      <alignment vertical="center" wrapText="1"/>
    </xf>
    <xf numFmtId="0" fontId="10" fillId="14" borderId="61" xfId="0" applyFont="1" applyFill="1" applyBorder="1" applyAlignment="1">
      <alignment vertical="center" wrapText="1"/>
    </xf>
    <xf numFmtId="0" fontId="24" fillId="14" borderId="61" xfId="0" applyFont="1" applyFill="1" applyBorder="1" applyAlignment="1">
      <alignment vertical="center"/>
    </xf>
    <xf numFmtId="17" fontId="24" fillId="14" borderId="61" xfId="0" applyNumberFormat="1" applyFont="1" applyFill="1" applyBorder="1" applyAlignment="1">
      <alignment vertical="center"/>
    </xf>
    <xf numFmtId="166" fontId="17" fillId="14" borderId="61" xfId="0" applyNumberFormat="1" applyFont="1" applyFill="1" applyBorder="1" applyAlignment="1">
      <alignment vertical="center"/>
    </xf>
    <xf numFmtId="166" fontId="17" fillId="14" borderId="62" xfId="0" applyNumberFormat="1" applyFont="1" applyFill="1" applyBorder="1" applyAlignment="1">
      <alignment horizontal="right" vertical="center" wrapText="1"/>
    </xf>
    <xf numFmtId="0" fontId="12" fillId="14" borderId="2" xfId="0" applyFont="1" applyFill="1" applyBorder="1" applyAlignment="1">
      <alignment vertical="center" wrapText="1"/>
    </xf>
    <xf numFmtId="0" fontId="40" fillId="23" borderId="2" xfId="0" applyFont="1" applyFill="1" applyBorder="1"/>
    <xf numFmtId="0" fontId="4" fillId="23" borderId="7" xfId="0" applyFont="1" applyFill="1" applyBorder="1" applyAlignment="1"/>
    <xf numFmtId="167" fontId="26" fillId="23" borderId="2" xfId="0" applyNumberFormat="1" applyFont="1" applyFill="1" applyBorder="1" applyAlignment="1">
      <alignment horizontal="center" vertical="center" wrapText="1"/>
    </xf>
    <xf numFmtId="0" fontId="64" fillId="14" borderId="60" xfId="0" applyFont="1" applyFill="1" applyBorder="1" applyAlignment="1">
      <alignment vertical="center" wrapText="1"/>
    </xf>
    <xf numFmtId="0" fontId="93" fillId="14" borderId="61" xfId="0" applyFont="1" applyFill="1" applyBorder="1" applyAlignment="1">
      <alignment vertical="center" wrapText="1"/>
    </xf>
    <xf numFmtId="169" fontId="66" fillId="14" borderId="61" xfId="0" applyNumberFormat="1" applyFont="1" applyFill="1" applyBorder="1" applyAlignment="1">
      <alignment vertical="center"/>
    </xf>
    <xf numFmtId="17" fontId="66" fillId="14" borderId="61" xfId="0" applyNumberFormat="1" applyFont="1" applyFill="1" applyBorder="1" applyAlignment="1">
      <alignment vertical="center"/>
    </xf>
    <xf numFmtId="0" fontId="64" fillId="0" borderId="58" xfId="0" applyFont="1" applyFill="1" applyBorder="1" applyAlignment="1">
      <alignment vertical="center" wrapText="1"/>
    </xf>
    <xf numFmtId="0" fontId="65" fillId="0" borderId="59" xfId="0" applyFont="1" applyFill="1" applyBorder="1" applyAlignment="1">
      <alignment vertical="center" wrapText="1"/>
    </xf>
    <xf numFmtId="0" fontId="64" fillId="0" borderId="59" xfId="0" applyFont="1" applyFill="1" applyBorder="1" applyAlignment="1">
      <alignment horizontal="center" vertical="center" wrapText="1"/>
    </xf>
    <xf numFmtId="176" fontId="64" fillId="0" borderId="59" xfId="0" applyNumberFormat="1" applyFont="1" applyFill="1" applyBorder="1" applyAlignment="1">
      <alignment horizontal="center" vertical="center"/>
    </xf>
    <xf numFmtId="0" fontId="66" fillId="0" borderId="59" xfId="0" applyFont="1" applyFill="1" applyBorder="1" applyAlignment="1">
      <alignment vertical="center"/>
    </xf>
    <xf numFmtId="0" fontId="84" fillId="0" borderId="2" xfId="0" applyFont="1" applyFill="1" applyBorder="1" applyAlignment="1">
      <alignment vertical="center"/>
    </xf>
    <xf numFmtId="0" fontId="87" fillId="14" borderId="58" xfId="0" applyFont="1" applyFill="1" applyBorder="1" applyAlignment="1">
      <alignment vertical="center" wrapText="1"/>
    </xf>
    <xf numFmtId="0" fontId="111" fillId="29" borderId="59" xfId="0" applyFont="1" applyFill="1" applyBorder="1" applyAlignment="1">
      <alignment vertical="center" wrapText="1"/>
    </xf>
    <xf numFmtId="168" fontId="20" fillId="23" borderId="2" xfId="1" applyNumberFormat="1" applyFont="1" applyFill="1" applyBorder="1" applyAlignment="1">
      <alignment horizontal="right" vertical="center"/>
    </xf>
    <xf numFmtId="168" fontId="45" fillId="23" borderId="2" xfId="0" applyNumberFormat="1" applyFont="1" applyFill="1" applyBorder="1" applyAlignment="1">
      <alignment horizontal="right" vertical="center"/>
    </xf>
    <xf numFmtId="168" fontId="26" fillId="23" borderId="2" xfId="0" applyNumberFormat="1" applyFont="1" applyFill="1" applyBorder="1" applyAlignment="1">
      <alignment vertical="center"/>
    </xf>
    <xf numFmtId="168" fontId="26" fillId="23" borderId="2" xfId="0" applyNumberFormat="1" applyFont="1" applyFill="1" applyBorder="1" applyAlignment="1">
      <alignment wrapText="1"/>
    </xf>
    <xf numFmtId="168" fontId="20" fillId="23" borderId="2" xfId="2" applyNumberFormat="1" applyFont="1" applyFill="1" applyBorder="1" applyAlignment="1">
      <alignment horizontal="right" vertical="center" wrapText="1"/>
    </xf>
    <xf numFmtId="0" fontId="13" fillId="23" borderId="2" xfId="0" applyFont="1" applyFill="1" applyBorder="1" applyAlignment="1">
      <alignment horizontal="center" vertical="center" wrapText="1"/>
    </xf>
    <xf numFmtId="0" fontId="40" fillId="14" borderId="10" xfId="0" applyFont="1" applyFill="1" applyBorder="1" applyAlignment="1">
      <alignment vertical="center"/>
    </xf>
    <xf numFmtId="0" fontId="40" fillId="14" borderId="2" xfId="0" applyFont="1" applyFill="1" applyBorder="1" applyAlignment="1">
      <alignment vertical="center"/>
    </xf>
    <xf numFmtId="168" fontId="26" fillId="14" borderId="2" xfId="1" applyNumberFormat="1" applyFont="1" applyFill="1" applyBorder="1" applyAlignment="1">
      <alignment horizontal="right" vertical="center" wrapText="1"/>
    </xf>
    <xf numFmtId="0" fontId="13" fillId="14" borderId="2" xfId="0" applyFont="1" applyFill="1" applyBorder="1" applyAlignment="1">
      <alignment horizontal="center" vertical="center" wrapText="1"/>
    </xf>
    <xf numFmtId="0" fontId="13" fillId="23" borderId="10" xfId="0" applyFont="1" applyFill="1" applyBorder="1" applyAlignment="1" applyProtection="1">
      <alignment vertical="center"/>
      <protection locked="0"/>
    </xf>
    <xf numFmtId="168" fontId="21" fillId="23" borderId="2" xfId="0" applyNumberFormat="1" applyFont="1" applyFill="1" applyBorder="1" applyAlignment="1">
      <alignment horizontal="right" vertical="center" wrapText="1"/>
    </xf>
    <xf numFmtId="0" fontId="26" fillId="23" borderId="2" xfId="0" applyFont="1" applyFill="1" applyBorder="1" applyAlignment="1">
      <alignment horizontal="center" wrapText="1"/>
    </xf>
    <xf numFmtId="0" fontId="4" fillId="23" borderId="7" xfId="0" applyFont="1" applyFill="1" applyBorder="1" applyAlignment="1">
      <alignment vertical="center"/>
    </xf>
    <xf numFmtId="168" fontId="20" fillId="23" borderId="2" xfId="1" applyNumberFormat="1" applyFont="1" applyFill="1" applyBorder="1" applyAlignment="1">
      <alignment horizontal="right" vertical="center" wrapText="1"/>
    </xf>
    <xf numFmtId="167" fontId="4" fillId="23" borderId="2" xfId="1" applyNumberFormat="1" applyFont="1" applyFill="1" applyBorder="1" applyAlignment="1">
      <alignment horizontal="center" vertical="center" wrapText="1"/>
    </xf>
    <xf numFmtId="0" fontId="26" fillId="23" borderId="7" xfId="0" applyFont="1" applyFill="1" applyBorder="1" applyAlignment="1">
      <alignment vertical="center"/>
    </xf>
    <xf numFmtId="168" fontId="26" fillId="23" borderId="2" xfId="2" applyNumberFormat="1" applyFont="1" applyFill="1" applyBorder="1" applyAlignment="1">
      <alignment horizontal="right" vertical="center"/>
    </xf>
    <xf numFmtId="168" fontId="26" fillId="23" borderId="2" xfId="0" applyNumberFormat="1" applyFont="1" applyFill="1" applyBorder="1"/>
    <xf numFmtId="0" fontId="47" fillId="0" borderId="59" xfId="0" applyFont="1" applyFill="1" applyBorder="1" applyAlignment="1">
      <alignment horizontal="left" vertical="center" wrapText="1"/>
    </xf>
    <xf numFmtId="0" fontId="43" fillId="0" borderId="61" xfId="0" applyFont="1" applyFill="1" applyBorder="1" applyAlignment="1">
      <alignment horizontal="left" vertical="center" wrapText="1"/>
    </xf>
    <xf numFmtId="166" fontId="40" fillId="0" borderId="62" xfId="0" applyNumberFormat="1" applyFont="1" applyFill="1" applyBorder="1" applyAlignment="1">
      <alignment vertical="center"/>
    </xf>
    <xf numFmtId="168" fontId="42" fillId="23" borderId="10" xfId="0" applyNumberFormat="1" applyFont="1" applyFill="1" applyBorder="1" applyAlignment="1">
      <alignment horizontal="right" vertical="center"/>
    </xf>
    <xf numFmtId="0" fontId="43" fillId="0" borderId="79" xfId="0" applyFont="1" applyBorder="1" applyAlignment="1">
      <alignment vertical="center" wrapText="1"/>
    </xf>
    <xf numFmtId="168" fontId="26" fillId="4" borderId="30" xfId="1" applyNumberFormat="1" applyFont="1" applyFill="1" applyBorder="1" applyAlignment="1">
      <alignment horizontal="right" vertical="center" wrapText="1"/>
    </xf>
    <xf numFmtId="168" fontId="26" fillId="4" borderId="34" xfId="1" applyNumberFormat="1" applyFont="1" applyFill="1" applyBorder="1" applyAlignment="1">
      <alignment horizontal="right" vertical="center" wrapText="1"/>
    </xf>
    <xf numFmtId="0" fontId="40" fillId="4" borderId="22" xfId="0" applyFont="1" applyFill="1" applyBorder="1"/>
    <xf numFmtId="0" fontId="47" fillId="0" borderId="57" xfId="0" applyFont="1" applyBorder="1" applyAlignment="1">
      <alignment horizontal="left" vertical="center" wrapText="1"/>
    </xf>
    <xf numFmtId="0" fontId="47" fillId="0" borderId="61" xfId="0" applyFont="1" applyBorder="1" applyAlignment="1">
      <alignment horizontal="left" vertical="center" wrapText="1"/>
    </xf>
    <xf numFmtId="0" fontId="47" fillId="0" borderId="2" xfId="0" applyFont="1" applyFill="1" applyBorder="1" applyAlignment="1">
      <alignment vertical="center"/>
    </xf>
    <xf numFmtId="0" fontId="84" fillId="0" borderId="60" xfId="0" applyFont="1" applyBorder="1" applyAlignment="1">
      <alignment vertical="center"/>
    </xf>
    <xf numFmtId="0" fontId="87" fillId="14" borderId="60" xfId="0" applyFont="1" applyFill="1" applyBorder="1" applyAlignment="1">
      <alignment vertical="center"/>
    </xf>
    <xf numFmtId="0" fontId="84" fillId="0" borderId="58" xfId="0" applyFont="1" applyBorder="1" applyAlignment="1">
      <alignment vertical="center"/>
    </xf>
    <xf numFmtId="4" fontId="84" fillId="0" borderId="2" xfId="0" applyNumberFormat="1" applyFont="1" applyFill="1" applyBorder="1" applyAlignment="1">
      <alignment horizontal="left" vertical="center" wrapText="1"/>
    </xf>
    <xf numFmtId="4" fontId="84" fillId="0" borderId="2" xfId="0" applyNumberFormat="1" applyFont="1" applyBorder="1" applyAlignment="1">
      <alignment horizontal="left" vertical="center" wrapText="1"/>
    </xf>
    <xf numFmtId="0" fontId="20" fillId="14" borderId="2" xfId="0" applyFont="1" applyFill="1" applyBorder="1" applyAlignment="1">
      <alignment vertical="center" wrapText="1"/>
    </xf>
    <xf numFmtId="164" fontId="15" fillId="14" borderId="2" xfId="0" applyNumberFormat="1" applyFont="1" applyFill="1" applyBorder="1" applyAlignment="1">
      <alignment vertical="center" wrapText="1"/>
    </xf>
    <xf numFmtId="0" fontId="15" fillId="14" borderId="2" xfId="0" applyFont="1" applyFill="1" applyBorder="1" applyAlignment="1">
      <alignment vertical="center" wrapText="1"/>
    </xf>
    <xf numFmtId="167" fontId="15" fillId="14" borderId="2" xfId="0" applyNumberFormat="1" applyFont="1" applyFill="1" applyBorder="1" applyAlignment="1">
      <alignment vertical="center" wrapText="1"/>
    </xf>
    <xf numFmtId="167" fontId="41" fillId="0" borderId="2" xfId="1" applyNumberFormat="1" applyFont="1" applyBorder="1" applyAlignment="1">
      <alignment horizontal="right" vertical="center"/>
    </xf>
    <xf numFmtId="168" fontId="15" fillId="0" borderId="2" xfId="0" applyNumberFormat="1" applyFont="1" applyFill="1" applyBorder="1" applyAlignment="1">
      <alignment vertical="center" wrapText="1"/>
    </xf>
    <xf numFmtId="168" fontId="15" fillId="0" borderId="2" xfId="1" applyNumberFormat="1" applyFont="1" applyFill="1" applyBorder="1" applyAlignment="1">
      <alignment vertical="center"/>
    </xf>
    <xf numFmtId="168" fontId="15" fillId="0" borderId="2" xfId="1" applyNumberFormat="1" applyFont="1" applyFill="1" applyBorder="1" applyAlignment="1">
      <alignment vertical="center" wrapText="1"/>
    </xf>
    <xf numFmtId="0" fontId="45" fillId="26" borderId="10" xfId="0" applyFont="1" applyFill="1" applyBorder="1" applyAlignment="1">
      <alignment vertical="center"/>
    </xf>
    <xf numFmtId="0" fontId="45" fillId="26" borderId="4" xfId="0" applyFont="1" applyFill="1" applyBorder="1" applyAlignment="1">
      <alignment vertical="center"/>
    </xf>
    <xf numFmtId="164" fontId="42" fillId="26" borderId="2" xfId="1" applyFont="1" applyFill="1" applyBorder="1" applyAlignment="1">
      <alignment vertical="center"/>
    </xf>
    <xf numFmtId="168" fontId="106" fillId="0" borderId="0" xfId="0" applyNumberFormat="1" applyFont="1"/>
    <xf numFmtId="164" fontId="42" fillId="0" borderId="0" xfId="1" applyFont="1"/>
    <xf numFmtId="0" fontId="40" fillId="0" borderId="0" xfId="0" applyFont="1" applyFill="1" applyBorder="1" applyAlignment="1">
      <alignment vertical="center"/>
    </xf>
    <xf numFmtId="0" fontId="19" fillId="0" borderId="2" xfId="0" applyFont="1" applyFill="1" applyBorder="1" applyAlignment="1">
      <alignment horizontal="center" vertical="center" wrapText="1"/>
    </xf>
    <xf numFmtId="0" fontId="84" fillId="0" borderId="60" xfId="0" applyFont="1" applyFill="1" applyBorder="1" applyAlignment="1">
      <alignment horizontal="left" vertical="center" wrapText="1"/>
    </xf>
    <xf numFmtId="0" fontId="43" fillId="0" borderId="2" xfId="0" applyFont="1" applyFill="1" applyBorder="1" applyAlignment="1">
      <alignment vertical="center" wrapText="1"/>
    </xf>
    <xf numFmtId="0" fontId="24" fillId="0" borderId="2" xfId="0" applyFont="1" applyFill="1" applyBorder="1"/>
    <xf numFmtId="0" fontId="43" fillId="0" borderId="59" xfId="0" applyFont="1" applyFill="1" applyBorder="1" applyAlignment="1">
      <alignment vertical="center" wrapText="1"/>
    </xf>
    <xf numFmtId="0" fontId="43" fillId="0" borderId="8" xfId="0" applyFont="1" applyFill="1" applyBorder="1" applyAlignment="1">
      <alignment horizontal="left" vertical="center" wrapText="1"/>
    </xf>
    <xf numFmtId="0" fontId="43" fillId="0" borderId="2" xfId="0" applyFont="1" applyFill="1" applyBorder="1" applyAlignment="1">
      <alignment horizontal="center" vertical="center" wrapText="1"/>
    </xf>
    <xf numFmtId="176" fontId="43"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43" fillId="0" borderId="79" xfId="0" applyFont="1" applyFill="1" applyBorder="1" applyAlignment="1">
      <alignment vertical="center" wrapText="1"/>
    </xf>
    <xf numFmtId="0" fontId="4" fillId="0" borderId="8" xfId="0" applyFont="1" applyFill="1" applyBorder="1" applyAlignment="1">
      <alignment horizontal="center" vertical="center" wrapText="1"/>
    </xf>
    <xf numFmtId="0" fontId="24" fillId="0" borderId="2" xfId="0" applyFont="1" applyFill="1" applyBorder="1" applyAlignment="1">
      <alignment horizontal="left" vertical="center" wrapText="1"/>
    </xf>
    <xf numFmtId="168" fontId="40" fillId="0" borderId="59" xfId="0" applyNumberFormat="1" applyFont="1" applyFill="1" applyBorder="1" applyAlignment="1">
      <alignment horizontal="right" vertical="center"/>
    </xf>
    <xf numFmtId="0" fontId="16" fillId="0" borderId="2" xfId="0" applyFont="1" applyFill="1" applyBorder="1" applyAlignment="1">
      <alignment horizontal="center" vertical="center" wrapText="1"/>
    </xf>
    <xf numFmtId="168" fontId="19" fillId="0" borderId="49" xfId="0" applyNumberFormat="1" applyFont="1" applyFill="1" applyBorder="1" applyAlignment="1">
      <alignment horizontal="right" vertical="center" wrapText="1"/>
    </xf>
    <xf numFmtId="168" fontId="19" fillId="0" borderId="30"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16" fillId="0" borderId="2" xfId="0" applyFont="1" applyFill="1" applyBorder="1" applyAlignment="1">
      <alignment horizontal="left" vertical="center" wrapText="1"/>
    </xf>
    <xf numFmtId="0" fontId="43" fillId="0" borderId="2" xfId="0" applyFont="1" applyFill="1" applyBorder="1" applyAlignment="1">
      <alignment vertical="center" wrapText="1"/>
    </xf>
    <xf numFmtId="0" fontId="43" fillId="0" borderId="59" xfId="0" applyFont="1" applyFill="1" applyBorder="1" applyAlignment="1">
      <alignment vertical="center" wrapText="1"/>
    </xf>
    <xf numFmtId="0" fontId="43" fillId="0" borderId="2" xfId="0" applyFont="1" applyFill="1" applyBorder="1" applyAlignment="1">
      <alignment horizontal="center" vertical="center" wrapText="1"/>
    </xf>
    <xf numFmtId="176" fontId="43" fillId="0" borderId="2" xfId="0" applyNumberFormat="1" applyFont="1" applyFill="1" applyBorder="1" applyAlignment="1">
      <alignment horizontal="center" vertical="center" wrapText="1"/>
    </xf>
    <xf numFmtId="176" fontId="43" fillId="0" borderId="59" xfId="0" applyNumberFormat="1" applyFont="1" applyFill="1" applyBorder="1" applyAlignment="1">
      <alignment horizontal="center" vertical="center" wrapText="1"/>
    </xf>
    <xf numFmtId="0" fontId="84" fillId="0" borderId="60"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43" fillId="0" borderId="73" xfId="0" applyFont="1" applyFill="1" applyBorder="1" applyAlignment="1">
      <alignment horizontal="left" vertical="center" wrapText="1"/>
    </xf>
    <xf numFmtId="0" fontId="43" fillId="0" borderId="79" xfId="0" applyFont="1" applyFill="1" applyBorder="1" applyAlignment="1">
      <alignment horizontal="left" vertical="center" wrapText="1"/>
    </xf>
    <xf numFmtId="0" fontId="41" fillId="23"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16" fillId="0" borderId="43" xfId="0" applyFont="1" applyFill="1" applyBorder="1" applyAlignment="1">
      <alignment horizontal="left" vertical="center" wrapText="1"/>
    </xf>
    <xf numFmtId="4" fontId="48" fillId="0" borderId="59" xfId="0" applyNumberFormat="1" applyFont="1" applyFill="1" applyBorder="1" applyAlignment="1">
      <alignment horizontal="center" vertical="center" wrapText="1"/>
    </xf>
    <xf numFmtId="4" fontId="48" fillId="0" borderId="75"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174" fontId="40" fillId="0" borderId="2" xfId="0" applyNumberFormat="1" applyFont="1" applyFill="1" applyBorder="1" applyAlignment="1">
      <alignment horizontal="right" vertical="center"/>
    </xf>
    <xf numFmtId="174" fontId="17" fillId="0" borderId="2" xfId="0" applyNumberFormat="1" applyFont="1" applyFill="1" applyBorder="1" applyAlignment="1">
      <alignment vertical="center"/>
    </xf>
    <xf numFmtId="174" fontId="40" fillId="0" borderId="2" xfId="0" applyNumberFormat="1" applyFont="1" applyFill="1" applyBorder="1" applyAlignment="1">
      <alignment vertical="center"/>
    </xf>
    <xf numFmtId="49" fontId="84" fillId="0" borderId="2" xfId="0" applyNumberFormat="1" applyFont="1" applyFill="1" applyBorder="1" applyAlignment="1">
      <alignment vertical="center" wrapText="1"/>
    </xf>
    <xf numFmtId="49" fontId="43" fillId="0" borderId="2" xfId="0" applyNumberFormat="1" applyFont="1" applyFill="1" applyBorder="1" applyAlignment="1">
      <alignment vertical="center" wrapText="1"/>
    </xf>
    <xf numFmtId="0" fontId="84" fillId="0" borderId="60" xfId="0" applyFont="1" applyFill="1" applyBorder="1" applyAlignment="1">
      <alignment vertical="center"/>
    </xf>
    <xf numFmtId="4" fontId="87" fillId="0" borderId="2" xfId="0" applyNumberFormat="1" applyFont="1" applyFill="1" applyBorder="1" applyAlignment="1">
      <alignment horizontal="left" vertical="center" wrapText="1"/>
    </xf>
    <xf numFmtId="0" fontId="86" fillId="0" borderId="64" xfId="0" applyFont="1" applyFill="1" applyBorder="1" applyAlignment="1">
      <alignment horizontal="center" vertical="center" wrapText="1"/>
    </xf>
    <xf numFmtId="0" fontId="86" fillId="0" borderId="61" xfId="0" applyFont="1" applyFill="1" applyBorder="1" applyAlignment="1">
      <alignment horizontal="center" vertical="center" wrapText="1"/>
    </xf>
    <xf numFmtId="175" fontId="89" fillId="0" borderId="61" xfId="0" applyNumberFormat="1" applyFont="1" applyFill="1" applyBorder="1" applyAlignment="1">
      <alignment vertical="center" wrapText="1"/>
    </xf>
    <xf numFmtId="0" fontId="86" fillId="0" borderId="59" xfId="0" applyFont="1" applyFill="1" applyBorder="1" applyAlignment="1">
      <alignment horizontal="center" vertical="center" wrapText="1"/>
    </xf>
    <xf numFmtId="0" fontId="86" fillId="0" borderId="61" xfId="0" applyFont="1" applyFill="1" applyBorder="1" applyAlignment="1">
      <alignment horizontal="left" vertical="center" wrapText="1"/>
    </xf>
    <xf numFmtId="4" fontId="24" fillId="0" borderId="2" xfId="0" applyNumberFormat="1" applyFont="1" applyFill="1" applyBorder="1" applyAlignment="1">
      <alignment horizontal="left" vertical="center" wrapText="1"/>
    </xf>
    <xf numFmtId="0" fontId="19" fillId="0" borderId="20"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84" fillId="0" borderId="55" xfId="0" applyFont="1" applyFill="1" applyBorder="1" applyAlignment="1">
      <alignment vertical="center" wrapText="1"/>
    </xf>
    <xf numFmtId="9" fontId="89" fillId="0" borderId="57" xfId="0" applyNumberFormat="1" applyFont="1" applyFill="1" applyBorder="1" applyAlignment="1">
      <alignment horizontal="left" vertical="center" wrapText="1"/>
    </xf>
    <xf numFmtId="0" fontId="87" fillId="0" borderId="55" xfId="0" applyFont="1" applyFill="1" applyBorder="1" applyAlignment="1">
      <alignment vertical="center" wrapText="1"/>
    </xf>
    <xf numFmtId="164" fontId="43" fillId="14" borderId="2" xfId="1" applyFont="1" applyFill="1" applyBorder="1" applyAlignment="1">
      <alignment vertical="center" wrapText="1"/>
    </xf>
    <xf numFmtId="164" fontId="43" fillId="0" borderId="2" xfId="1" applyFont="1" applyFill="1" applyBorder="1" applyAlignment="1">
      <alignment horizontal="left" vertical="center" wrapText="1"/>
    </xf>
    <xf numFmtId="164" fontId="24" fillId="0" borderId="2" xfId="1" applyFont="1" applyFill="1" applyBorder="1" applyAlignment="1">
      <alignment horizontal="left" vertical="center" wrapText="1"/>
    </xf>
    <xf numFmtId="168" fontId="40" fillId="0" borderId="61" xfId="0" applyNumberFormat="1" applyFont="1" applyFill="1" applyBorder="1" applyAlignment="1">
      <alignment horizontal="right" vertical="center" wrapText="1"/>
    </xf>
    <xf numFmtId="168" fontId="40" fillId="0" borderId="62" xfId="0" applyNumberFormat="1" applyFont="1" applyFill="1" applyBorder="1" applyAlignment="1">
      <alignment horizontal="right" vertical="center" wrapText="1"/>
    </xf>
    <xf numFmtId="0" fontId="47" fillId="0" borderId="59" xfId="0" applyFont="1" applyFill="1" applyBorder="1" applyAlignment="1">
      <alignment vertical="center" wrapText="1"/>
    </xf>
    <xf numFmtId="0" fontId="43" fillId="0" borderId="59" xfId="0" applyFont="1" applyFill="1" applyBorder="1" applyAlignment="1">
      <alignment horizontal="left" vertical="center" wrapText="1"/>
    </xf>
    <xf numFmtId="174" fontId="40" fillId="0" borderId="0" xfId="0" applyNumberFormat="1" applyFont="1" applyFill="1" applyBorder="1" applyAlignment="1">
      <alignment vertical="center" wrapText="1"/>
    </xf>
    <xf numFmtId="4" fontId="43" fillId="0" borderId="59" xfId="0" applyNumberFormat="1" applyFont="1" applyFill="1" applyBorder="1" applyAlignment="1">
      <alignment vertical="center" wrapText="1"/>
    </xf>
    <xf numFmtId="174" fontId="17" fillId="0" borderId="0" xfId="0" applyNumberFormat="1" applyFont="1" applyFill="1" applyBorder="1" applyAlignment="1"/>
    <xf numFmtId="0" fontId="47" fillId="0" borderId="70" xfId="0" applyFont="1" applyFill="1" applyBorder="1" applyAlignment="1">
      <alignment vertical="center" wrapText="1"/>
    </xf>
    <xf numFmtId="0" fontId="43" fillId="0" borderId="3" xfId="0" applyFont="1" applyFill="1" applyBorder="1"/>
    <xf numFmtId="174" fontId="40" fillId="0" borderId="6" xfId="0" applyNumberFormat="1" applyFont="1" applyFill="1" applyBorder="1"/>
    <xf numFmtId="174" fontId="40" fillId="0" borderId="3" xfId="0" applyNumberFormat="1" applyFont="1" applyFill="1" applyBorder="1"/>
    <xf numFmtId="0" fontId="43" fillId="0" borderId="22" xfId="0" applyFont="1" applyFill="1" applyBorder="1"/>
    <xf numFmtId="174" fontId="40" fillId="0" borderId="0" xfId="0" applyNumberFormat="1" applyFont="1" applyFill="1" applyBorder="1"/>
    <xf numFmtId="174" fontId="40" fillId="0" borderId="22" xfId="0" applyNumberFormat="1" applyFont="1" applyFill="1" applyBorder="1"/>
    <xf numFmtId="0" fontId="43" fillId="0" borderId="8" xfId="0" applyFont="1" applyFill="1" applyBorder="1"/>
    <xf numFmtId="0" fontId="43" fillId="0" borderId="0" xfId="0" applyFont="1" applyFill="1" applyBorder="1"/>
    <xf numFmtId="0" fontId="43" fillId="0" borderId="0" xfId="0" applyFont="1" applyFill="1" applyBorder="1" applyAlignment="1">
      <alignment vertical="center"/>
    </xf>
    <xf numFmtId="0" fontId="43" fillId="0" borderId="75" xfId="0" applyFont="1" applyFill="1" applyBorder="1" applyAlignment="1">
      <alignment vertical="center" wrapText="1"/>
    </xf>
    <xf numFmtId="0" fontId="43" fillId="0" borderId="15" xfId="0" applyFont="1" applyFill="1" applyBorder="1"/>
    <xf numFmtId="174" fontId="40" fillId="0" borderId="15" xfId="0" applyNumberFormat="1" applyFont="1" applyFill="1" applyBorder="1"/>
    <xf numFmtId="174" fontId="40" fillId="0" borderId="8" xfId="0" applyNumberFormat="1" applyFont="1" applyFill="1" applyBorder="1"/>
    <xf numFmtId="168" fontId="17" fillId="0" borderId="2" xfId="0" applyNumberFormat="1" applyFont="1" applyFill="1" applyBorder="1" applyAlignment="1">
      <alignment vertical="center"/>
    </xf>
    <xf numFmtId="0" fontId="24" fillId="0" borderId="2" xfId="0" applyFont="1" applyFill="1" applyBorder="1" applyAlignment="1">
      <alignment vertical="center" wrapText="1"/>
    </xf>
    <xf numFmtId="167" fontId="10" fillId="0" borderId="2" xfId="2" applyNumberFormat="1" applyFont="1" applyFill="1" applyBorder="1" applyAlignment="1" applyProtection="1">
      <alignment vertical="center"/>
      <protection locked="0"/>
    </xf>
    <xf numFmtId="0" fontId="43" fillId="0" borderId="2" xfId="0" quotePrefix="1" applyFont="1" applyFill="1" applyBorder="1" applyAlignment="1">
      <alignment horizontal="center" vertical="center" wrapText="1"/>
    </xf>
    <xf numFmtId="4" fontId="43" fillId="0" borderId="2" xfId="0" applyNumberFormat="1" applyFont="1" applyFill="1" applyBorder="1" applyAlignment="1">
      <alignment horizontal="left" vertical="center" wrapText="1"/>
    </xf>
    <xf numFmtId="168" fontId="40" fillId="0" borderId="2" xfId="0" applyNumberFormat="1" applyFont="1" applyFill="1" applyBorder="1" applyAlignment="1">
      <alignment horizontal="right" vertical="center" wrapText="1"/>
    </xf>
    <xf numFmtId="168" fontId="17" fillId="0" borderId="2" xfId="0" applyNumberFormat="1" applyFont="1" applyFill="1" applyBorder="1" applyAlignment="1">
      <alignment horizontal="right" vertical="center" wrapText="1"/>
    </xf>
    <xf numFmtId="0" fontId="84" fillId="0" borderId="2" xfId="0" applyFont="1" applyFill="1" applyBorder="1" applyAlignment="1">
      <alignment horizontal="left" vertical="center" wrapText="1"/>
    </xf>
    <xf numFmtId="0" fontId="84" fillId="0" borderId="57" xfId="0" applyFont="1" applyFill="1" applyBorder="1" applyAlignment="1">
      <alignment horizontal="left" vertical="center" wrapText="1"/>
    </xf>
    <xf numFmtId="4" fontId="84" fillId="0" borderId="54" xfId="0" applyNumberFormat="1" applyFont="1" applyFill="1" applyBorder="1" applyAlignment="1">
      <alignment horizontal="left" vertical="center" wrapText="1"/>
    </xf>
    <xf numFmtId="166" fontId="89" fillId="0" borderId="54" xfId="0" applyNumberFormat="1" applyFont="1" applyFill="1" applyBorder="1" applyAlignment="1">
      <alignment vertical="center" wrapText="1"/>
    </xf>
    <xf numFmtId="166" fontId="89" fillId="0" borderId="55" xfId="0" applyNumberFormat="1" applyFont="1" applyFill="1" applyBorder="1" applyAlignment="1">
      <alignment vertical="center" wrapText="1"/>
    </xf>
    <xf numFmtId="0" fontId="53" fillId="0" borderId="64" xfId="0" applyFont="1" applyFill="1" applyBorder="1" applyAlignment="1">
      <alignment vertical="center" wrapText="1"/>
    </xf>
    <xf numFmtId="176" fontId="84" fillId="0" borderId="63" xfId="0" applyNumberFormat="1" applyFont="1" applyFill="1" applyBorder="1" applyAlignment="1">
      <alignment horizontal="center" vertical="center" wrapText="1"/>
    </xf>
    <xf numFmtId="4" fontId="84" fillId="0" borderId="63" xfId="0" applyNumberFormat="1" applyFont="1" applyFill="1" applyBorder="1" applyAlignment="1">
      <alignment horizontal="left" vertical="center" wrapText="1"/>
    </xf>
    <xf numFmtId="0" fontId="84" fillId="0" borderId="63" xfId="0" applyFont="1" applyFill="1" applyBorder="1" applyAlignment="1">
      <alignment horizontal="center" vertical="center" wrapText="1"/>
    </xf>
    <xf numFmtId="166" fontId="89" fillId="0" borderId="63" xfId="0" applyNumberFormat="1" applyFont="1" applyFill="1" applyBorder="1" applyAlignment="1">
      <alignment vertical="center" wrapText="1"/>
    </xf>
    <xf numFmtId="166" fontId="89" fillId="0" borderId="66" xfId="0" applyNumberFormat="1" applyFont="1" applyFill="1" applyBorder="1" applyAlignment="1">
      <alignment vertical="center" wrapText="1"/>
    </xf>
    <xf numFmtId="4" fontId="47" fillId="0" borderId="2" xfId="0" applyNumberFormat="1" applyFont="1" applyFill="1" applyBorder="1" applyAlignment="1">
      <alignment vertical="center" wrapText="1"/>
    </xf>
    <xf numFmtId="4" fontId="43" fillId="0" borderId="2" xfId="0" applyNumberFormat="1" applyFont="1" applyFill="1" applyBorder="1" applyAlignment="1">
      <alignment vertical="center" wrapText="1"/>
    </xf>
    <xf numFmtId="175" fontId="17" fillId="0" borderId="2" xfId="0" applyNumberFormat="1" applyFont="1" applyFill="1" applyBorder="1" applyAlignment="1">
      <alignment horizontal="right" vertical="center" wrapText="1"/>
    </xf>
    <xf numFmtId="175" fontId="17" fillId="0" borderId="2" xfId="0" applyNumberFormat="1" applyFont="1" applyFill="1" applyBorder="1" applyAlignment="1">
      <alignment vertical="center"/>
    </xf>
    <xf numFmtId="175" fontId="17" fillId="0" borderId="2" xfId="0" applyNumberFormat="1" applyFont="1" applyFill="1" applyBorder="1" applyAlignment="1">
      <alignment horizontal="center" vertical="center" wrapText="1"/>
    </xf>
    <xf numFmtId="175" fontId="40" fillId="0" borderId="2" xfId="0" applyNumberFormat="1" applyFont="1" applyFill="1" applyBorder="1" applyAlignment="1">
      <alignment horizontal="right" vertical="center" wrapText="1"/>
    </xf>
    <xf numFmtId="175" fontId="40" fillId="0" borderId="2" xfId="0" applyNumberFormat="1" applyFont="1" applyFill="1" applyBorder="1" applyAlignment="1">
      <alignment vertical="center"/>
    </xf>
    <xf numFmtId="175" fontId="40" fillId="0" borderId="2" xfId="0" applyNumberFormat="1" applyFont="1" applyFill="1" applyBorder="1" applyAlignment="1">
      <alignment horizontal="center" vertical="center" wrapText="1"/>
    </xf>
    <xf numFmtId="0" fontId="43" fillId="0" borderId="3" xfId="0" applyFont="1" applyFill="1" applyBorder="1" applyAlignment="1">
      <alignment vertical="center" wrapText="1"/>
    </xf>
    <xf numFmtId="0" fontId="43" fillId="0" borderId="3" xfId="0" applyFont="1" applyFill="1" applyBorder="1" applyAlignment="1">
      <alignment horizontal="center" vertical="center" wrapText="1"/>
    </xf>
    <xf numFmtId="168" fontId="19" fillId="0" borderId="17" xfId="0" applyNumberFormat="1" applyFont="1" applyFill="1" applyBorder="1" applyAlignment="1">
      <alignment horizontal="right" vertical="center" wrapText="1"/>
    </xf>
    <xf numFmtId="168" fontId="19" fillId="0" borderId="17" xfId="1" applyNumberFormat="1" applyFont="1" applyFill="1" applyBorder="1" applyAlignment="1">
      <alignment horizontal="right" vertical="center" wrapText="1"/>
    </xf>
    <xf numFmtId="166" fontId="19" fillId="0" borderId="3" xfId="0" applyNumberFormat="1" applyFont="1" applyFill="1" applyBorder="1" applyAlignment="1" applyProtection="1">
      <alignment horizontal="left" vertical="center"/>
      <protection locked="0"/>
    </xf>
    <xf numFmtId="0" fontId="43" fillId="0" borderId="57"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43" fillId="0" borderId="75" xfId="0" applyFont="1" applyFill="1" applyBorder="1" applyAlignment="1">
      <alignment horizontal="left" vertical="center" wrapText="1"/>
    </xf>
    <xf numFmtId="0" fontId="53" fillId="0" borderId="54" xfId="0" applyFont="1" applyFill="1" applyBorder="1" applyAlignment="1">
      <alignment vertical="center" wrapText="1"/>
    </xf>
    <xf numFmtId="168" fontId="19" fillId="0" borderId="20" xfId="1" applyNumberFormat="1" applyFont="1" applyFill="1" applyBorder="1" applyAlignment="1">
      <alignment horizontal="right" vertical="center" wrapText="1"/>
    </xf>
    <xf numFmtId="0" fontId="43" fillId="0" borderId="2" xfId="0" applyFont="1" applyFill="1" applyBorder="1" applyAlignment="1">
      <alignment horizontal="center" vertical="center"/>
    </xf>
    <xf numFmtId="168" fontId="40" fillId="0" borderId="2" xfId="0" applyNumberFormat="1" applyFont="1" applyFill="1" applyBorder="1" applyAlignment="1">
      <alignment vertical="center" wrapText="1"/>
    </xf>
    <xf numFmtId="173" fontId="43" fillId="0" borderId="61" xfId="0" applyNumberFormat="1" applyFont="1" applyFill="1" applyBorder="1" applyAlignment="1">
      <alignment horizontal="center" vertical="center"/>
    </xf>
    <xf numFmtId="0" fontId="43" fillId="0" borderId="60" xfId="0" applyFont="1" applyFill="1" applyBorder="1" applyAlignment="1">
      <alignment horizontal="center" vertical="center"/>
    </xf>
    <xf numFmtId="176" fontId="43" fillId="0" borderId="59" xfId="0" applyNumberFormat="1" applyFont="1" applyFill="1" applyBorder="1" applyAlignment="1">
      <alignment vertical="center" wrapText="1"/>
    </xf>
    <xf numFmtId="0" fontId="43" fillId="0" borderId="60" xfId="0" applyFont="1" applyFill="1" applyBorder="1" applyAlignment="1">
      <alignment horizontal="center" vertical="center" wrapText="1"/>
    </xf>
    <xf numFmtId="0" fontId="16" fillId="0" borderId="18" xfId="0" applyFont="1" applyFill="1" applyBorder="1" applyAlignment="1">
      <alignment vertical="center" wrapText="1"/>
    </xf>
    <xf numFmtId="166" fontId="17" fillId="0" borderId="2" xfId="0" applyNumberFormat="1" applyFont="1" applyFill="1" applyBorder="1" applyAlignment="1">
      <alignment horizontal="right" vertical="center"/>
    </xf>
    <xf numFmtId="166" fontId="17" fillId="0" borderId="2" xfId="0" applyNumberFormat="1" applyFont="1" applyFill="1" applyBorder="1" applyAlignment="1">
      <alignment horizontal="right" vertical="center" wrapText="1"/>
    </xf>
    <xf numFmtId="166" fontId="17" fillId="0" borderId="2" xfId="0" applyNumberFormat="1" applyFont="1" applyFill="1" applyBorder="1" applyAlignment="1">
      <alignment vertical="center"/>
    </xf>
    <xf numFmtId="166" fontId="17" fillId="0" borderId="10" xfId="0" applyNumberFormat="1" applyFont="1" applyFill="1" applyBorder="1" applyAlignment="1">
      <alignment horizontal="right" vertical="center" wrapText="1"/>
    </xf>
    <xf numFmtId="0" fontId="10" fillId="0" borderId="61" xfId="0" applyFont="1" applyFill="1" applyBorder="1" applyAlignment="1">
      <alignment vertical="center" wrapText="1"/>
    </xf>
    <xf numFmtId="0" fontId="84" fillId="0" borderId="58" xfId="0" applyFont="1" applyFill="1" applyBorder="1" applyAlignment="1">
      <alignment vertical="center" wrapText="1"/>
    </xf>
    <xf numFmtId="164" fontId="84" fillId="0" borderId="0" xfId="0" applyNumberFormat="1" applyFont="1" applyFill="1" applyBorder="1" applyAlignment="1">
      <alignment vertical="center" wrapText="1"/>
    </xf>
    <xf numFmtId="164" fontId="61" fillId="0" borderId="2" xfId="0"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xf>
    <xf numFmtId="167" fontId="19" fillId="0" borderId="2" xfId="1" applyNumberFormat="1" applyFont="1" applyFill="1" applyBorder="1" applyAlignment="1">
      <alignment horizontal="left" vertical="center"/>
    </xf>
    <xf numFmtId="167" fontId="17" fillId="0" borderId="2" xfId="1" applyNumberFormat="1" applyFont="1" applyFill="1" applyBorder="1" applyAlignment="1">
      <alignment horizontal="left" vertical="center"/>
    </xf>
    <xf numFmtId="0" fontId="84" fillId="0" borderId="61" xfId="0" applyFont="1" applyFill="1" applyBorder="1" applyAlignment="1">
      <alignment horizontal="center" vertical="center"/>
    </xf>
    <xf numFmtId="166" fontId="89" fillId="0" borderId="62" xfId="0" applyNumberFormat="1" applyFont="1" applyFill="1" applyBorder="1" applyAlignment="1">
      <alignment horizontal="right" vertical="center"/>
    </xf>
    <xf numFmtId="9" fontId="64" fillId="0" borderId="2" xfId="0" applyNumberFormat="1" applyFont="1" applyFill="1" applyBorder="1" applyAlignment="1">
      <alignment vertical="center" wrapText="1"/>
    </xf>
    <xf numFmtId="0" fontId="64" fillId="0" borderId="59" xfId="0" applyFont="1" applyFill="1" applyBorder="1" applyAlignment="1">
      <alignment vertical="center" wrapText="1"/>
    </xf>
    <xf numFmtId="166" fontId="89" fillId="0" borderId="59" xfId="0" applyNumberFormat="1" applyFont="1" applyFill="1" applyBorder="1" applyAlignment="1">
      <alignment horizontal="right" vertical="center"/>
    </xf>
    <xf numFmtId="166" fontId="17" fillId="0" borderId="59" xfId="0" applyNumberFormat="1" applyFont="1" applyFill="1" applyBorder="1" applyAlignment="1">
      <alignment horizontal="right" vertical="center"/>
    </xf>
    <xf numFmtId="166" fontId="89" fillId="0" borderId="0" xfId="0" applyNumberFormat="1" applyFont="1" applyFill="1" applyBorder="1" applyAlignment="1">
      <alignment horizontal="right" vertical="center"/>
    </xf>
    <xf numFmtId="0" fontId="98" fillId="0" borderId="2" xfId="0" applyFont="1" applyFill="1" applyBorder="1" applyAlignment="1">
      <alignment vertical="center" wrapText="1"/>
    </xf>
    <xf numFmtId="0" fontId="98" fillId="0" borderId="2" xfId="0" applyFont="1" applyFill="1" applyBorder="1" applyAlignment="1">
      <alignment horizontal="center" vertical="center" wrapText="1"/>
    </xf>
    <xf numFmtId="176" fontId="98" fillId="0" borderId="2" xfId="0" applyNumberFormat="1" applyFont="1" applyFill="1" applyBorder="1" applyAlignment="1">
      <alignment horizontal="center" vertical="center"/>
    </xf>
    <xf numFmtId="166" fontId="17" fillId="0" borderId="2" xfId="0" applyNumberFormat="1" applyFont="1" applyFill="1" applyBorder="1" applyAlignment="1">
      <alignment vertical="center" wrapText="1"/>
    </xf>
    <xf numFmtId="0" fontId="8" fillId="0" borderId="2" xfId="0" applyFont="1" applyFill="1" applyBorder="1" applyAlignment="1">
      <alignment vertical="top" wrapText="1"/>
    </xf>
    <xf numFmtId="168" fontId="17" fillId="0" borderId="61" xfId="0" applyNumberFormat="1" applyFont="1" applyFill="1" applyBorder="1" applyAlignment="1">
      <alignment horizontal="right" vertical="center" wrapText="1"/>
    </xf>
    <xf numFmtId="168" fontId="17" fillId="0" borderId="61" xfId="0" applyNumberFormat="1" applyFont="1" applyFill="1" applyBorder="1" applyAlignment="1">
      <alignment vertical="center"/>
    </xf>
    <xf numFmtId="168" fontId="17" fillId="0" borderId="62" xfId="0" applyNumberFormat="1" applyFont="1" applyFill="1" applyBorder="1" applyAlignment="1">
      <alignment horizontal="right" vertical="center"/>
    </xf>
    <xf numFmtId="168" fontId="17" fillId="0" borderId="62" xfId="0" applyNumberFormat="1" applyFont="1" applyFill="1" applyBorder="1" applyAlignment="1">
      <alignment horizontal="right" vertical="center" wrapText="1"/>
    </xf>
    <xf numFmtId="176" fontId="66" fillId="0" borderId="61" xfId="0" applyNumberFormat="1" applyFont="1" applyFill="1" applyBorder="1" applyAlignment="1">
      <alignment vertical="center"/>
    </xf>
    <xf numFmtId="168" fontId="17" fillId="0" borderId="62" xfId="0" applyNumberFormat="1" applyFont="1" applyFill="1" applyBorder="1" applyAlignment="1">
      <alignment vertical="center"/>
    </xf>
    <xf numFmtId="166" fontId="89" fillId="0" borderId="62" xfId="0" applyNumberFormat="1" applyFont="1" applyFill="1" applyBorder="1" applyAlignment="1">
      <alignment vertical="center"/>
    </xf>
    <xf numFmtId="0" fontId="64" fillId="0" borderId="61" xfId="0" applyFont="1" applyFill="1" applyBorder="1" applyAlignment="1">
      <alignment vertical="center"/>
    </xf>
    <xf numFmtId="0" fontId="98" fillId="0" borderId="56" xfId="0" applyFont="1" applyFill="1" applyBorder="1" applyAlignment="1">
      <alignment horizontal="center" vertical="center" wrapText="1"/>
    </xf>
    <xf numFmtId="0" fontId="98" fillId="0" borderId="62" xfId="0" applyFont="1" applyFill="1" applyBorder="1" applyAlignment="1">
      <alignment horizontal="center" vertical="center" wrapText="1"/>
    </xf>
    <xf numFmtId="0" fontId="24" fillId="0" borderId="54" xfId="0" applyFont="1" applyFill="1" applyBorder="1" applyAlignment="1">
      <alignment vertical="center" wrapText="1"/>
    </xf>
    <xf numFmtId="0" fontId="98" fillId="0" borderId="61" xfId="0" applyFont="1" applyFill="1" applyBorder="1" applyAlignment="1">
      <alignment horizontal="center" vertical="center" wrapText="1"/>
    </xf>
    <xf numFmtId="176" fontId="98" fillId="0" borderId="61" xfId="0" applyNumberFormat="1" applyFont="1" applyFill="1" applyBorder="1" applyAlignment="1">
      <alignment horizontal="center" vertical="center"/>
    </xf>
    <xf numFmtId="0" fontId="98" fillId="0" borderId="61" xfId="0" applyFont="1" applyFill="1" applyBorder="1" applyAlignment="1">
      <alignment vertical="center" wrapText="1"/>
    </xf>
    <xf numFmtId="0" fontId="118" fillId="0" borderId="62" xfId="0" applyFont="1" applyFill="1" applyBorder="1" applyAlignment="1">
      <alignment horizontal="center" vertical="center" wrapText="1"/>
    </xf>
    <xf numFmtId="0" fontId="24" fillId="0" borderId="54" xfId="0" applyFont="1" applyFill="1" applyBorder="1" applyAlignment="1">
      <alignment vertical="top" wrapText="1"/>
    </xf>
    <xf numFmtId="0" fontId="10" fillId="0" borderId="54" xfId="0" applyFont="1" applyFill="1" applyBorder="1" applyAlignment="1">
      <alignment vertical="center" wrapText="1"/>
    </xf>
    <xf numFmtId="0" fontId="18" fillId="0" borderId="61" xfId="0" applyFont="1" applyFill="1" applyBorder="1" applyAlignment="1">
      <alignment vertical="center" wrapText="1"/>
    </xf>
    <xf numFmtId="0" fontId="1" fillId="0" borderId="61" xfId="0" applyFont="1" applyFill="1" applyBorder="1" applyAlignment="1">
      <alignment vertical="center"/>
    </xf>
    <xf numFmtId="176" fontId="1" fillId="0" borderId="61" xfId="0" applyNumberFormat="1" applyFont="1" applyFill="1" applyBorder="1" applyAlignment="1">
      <alignment vertical="center"/>
    </xf>
    <xf numFmtId="0" fontId="1" fillId="0" borderId="62" xfId="0" applyFont="1" applyFill="1" applyBorder="1" applyAlignment="1">
      <alignment vertical="center"/>
    </xf>
    <xf numFmtId="0" fontId="10" fillId="0" borderId="61" xfId="0" applyFont="1" applyFill="1" applyBorder="1" applyAlignment="1">
      <alignment vertical="center"/>
    </xf>
    <xf numFmtId="0" fontId="24" fillId="0" borderId="60" xfId="0" applyFont="1" applyFill="1" applyBorder="1" applyAlignment="1">
      <alignment vertical="center" wrapText="1"/>
    </xf>
    <xf numFmtId="166" fontId="17" fillId="0" borderId="8" xfId="0" applyNumberFormat="1" applyFont="1" applyFill="1" applyBorder="1" applyAlignment="1">
      <alignment vertical="center"/>
    </xf>
    <xf numFmtId="166" fontId="17" fillId="0" borderId="8" xfId="0" applyNumberFormat="1" applyFont="1" applyFill="1" applyBorder="1" applyAlignment="1">
      <alignment horizontal="right" vertical="center"/>
    </xf>
    <xf numFmtId="166" fontId="17" fillId="0" borderId="8" xfId="0" applyNumberFormat="1" applyFont="1" applyFill="1" applyBorder="1" applyAlignment="1">
      <alignment vertical="center" wrapText="1"/>
    </xf>
    <xf numFmtId="186" fontId="89" fillId="0" borderId="61" xfId="0" applyNumberFormat="1" applyFont="1" applyFill="1" applyBorder="1" applyAlignment="1">
      <alignment horizontal="right" vertical="center"/>
    </xf>
    <xf numFmtId="0" fontId="84" fillId="0" borderId="59" xfId="0" applyFont="1" applyFill="1" applyBorder="1" applyAlignment="1">
      <alignment vertical="center" wrapText="1"/>
    </xf>
    <xf numFmtId="0" fontId="64" fillId="0" borderId="59" xfId="0" applyFont="1" applyFill="1" applyBorder="1" applyAlignment="1">
      <alignment horizontal="center" vertical="center"/>
    </xf>
    <xf numFmtId="167" fontId="89" fillId="0" borderId="2" xfId="1" applyNumberFormat="1" applyFont="1" applyFill="1" applyBorder="1" applyAlignment="1">
      <alignment horizontal="right" vertical="center"/>
    </xf>
    <xf numFmtId="167" fontId="89" fillId="0" borderId="2" xfId="1" applyNumberFormat="1" applyFont="1" applyFill="1" applyBorder="1" applyAlignment="1">
      <alignment vertical="center"/>
    </xf>
    <xf numFmtId="167" fontId="89" fillId="0" borderId="61" xfId="1" applyNumberFormat="1" applyFont="1" applyFill="1" applyBorder="1" applyAlignment="1">
      <alignment horizontal="right" vertical="center"/>
    </xf>
    <xf numFmtId="167" fontId="89" fillId="0" borderId="61" xfId="1" applyNumberFormat="1" applyFont="1" applyFill="1" applyBorder="1" applyAlignment="1">
      <alignment vertical="center"/>
    </xf>
    <xf numFmtId="167" fontId="89" fillId="0" borderId="62" xfId="1" applyNumberFormat="1" applyFont="1" applyFill="1" applyBorder="1" applyAlignment="1">
      <alignment horizontal="right" vertical="center"/>
    </xf>
    <xf numFmtId="167" fontId="89" fillId="0" borderId="62" xfId="1" applyNumberFormat="1" applyFont="1" applyFill="1" applyBorder="1" applyAlignment="1">
      <alignment vertical="center"/>
    </xf>
    <xf numFmtId="0" fontId="114" fillId="0" borderId="2" xfId="0" applyFont="1" applyFill="1" applyBorder="1" applyAlignment="1">
      <alignment vertical="center" wrapText="1"/>
    </xf>
    <xf numFmtId="49" fontId="72" fillId="0" borderId="2" xfId="0" applyNumberFormat="1" applyFont="1" applyFill="1" applyBorder="1" applyAlignment="1">
      <alignment vertical="center" wrapText="1"/>
    </xf>
    <xf numFmtId="49" fontId="16" fillId="0" borderId="23" xfId="0" applyNumberFormat="1" applyFont="1" applyFill="1" applyBorder="1" applyAlignment="1">
      <alignment horizontal="center" vertical="center" wrapText="1"/>
    </xf>
    <xf numFmtId="168" fontId="15" fillId="0" borderId="2" xfId="0" applyNumberFormat="1" applyFont="1" applyFill="1" applyBorder="1" applyAlignment="1">
      <alignment horizontal="center" vertical="center" wrapText="1"/>
    </xf>
    <xf numFmtId="17" fontId="55" fillId="0" borderId="2" xfId="0" quotePrefix="1" applyNumberFormat="1" applyFont="1" applyFill="1" applyBorder="1" applyAlignment="1">
      <alignment horizontal="center" vertical="center" wrapText="1"/>
    </xf>
    <xf numFmtId="0" fontId="55" fillId="0" borderId="2" xfId="0" applyFont="1" applyFill="1" applyBorder="1" applyAlignment="1">
      <alignment vertical="center"/>
    </xf>
    <xf numFmtId="17" fontId="60" fillId="0" borderId="2" xfId="0" applyNumberFormat="1" applyFont="1" applyFill="1" applyBorder="1" applyAlignment="1">
      <alignment vertical="center"/>
    </xf>
    <xf numFmtId="176" fontId="60" fillId="0" borderId="2" xfId="0" applyNumberFormat="1" applyFont="1" applyFill="1" applyBorder="1" applyAlignment="1">
      <alignment vertical="center"/>
    </xf>
    <xf numFmtId="176" fontId="55" fillId="0" borderId="2" xfId="0" applyNumberFormat="1" applyFont="1" applyFill="1" applyBorder="1" applyAlignment="1">
      <alignment vertical="center"/>
    </xf>
    <xf numFmtId="2" fontId="103" fillId="0" borderId="2" xfId="0" applyNumberFormat="1" applyFont="1" applyFill="1" applyBorder="1" applyAlignment="1">
      <alignment vertical="center" wrapText="1"/>
    </xf>
    <xf numFmtId="0" fontId="31" fillId="0" borderId="2" xfId="0" applyFont="1" applyFill="1" applyBorder="1" applyAlignment="1">
      <alignment vertical="center" wrapText="1"/>
    </xf>
    <xf numFmtId="174" fontId="17" fillId="0" borderId="57" xfId="0" applyNumberFormat="1" applyFont="1" applyFill="1" applyBorder="1" applyAlignment="1">
      <alignment horizontal="right" vertical="center" wrapText="1"/>
    </xf>
    <xf numFmtId="174" fontId="17" fillId="0" borderId="75" xfId="0" applyNumberFormat="1" applyFont="1" applyFill="1" applyBorder="1" applyAlignment="1">
      <alignment horizontal="right" vertical="center" wrapText="1"/>
    </xf>
    <xf numFmtId="4" fontId="56" fillId="0" borderId="2" xfId="0" applyNumberFormat="1" applyFont="1" applyFill="1" applyBorder="1" applyAlignment="1">
      <alignment vertical="center" wrapText="1"/>
    </xf>
    <xf numFmtId="14" fontId="56" fillId="0" borderId="2" xfId="0" applyNumberFormat="1" applyFont="1" applyFill="1" applyBorder="1" applyAlignment="1">
      <alignment vertical="center" wrapText="1"/>
    </xf>
    <xf numFmtId="168" fontId="17" fillId="0" borderId="57" xfId="0" applyNumberFormat="1" applyFont="1" applyFill="1" applyBorder="1" applyAlignment="1">
      <alignment horizontal="right" vertical="center" wrapText="1"/>
    </xf>
    <xf numFmtId="0" fontId="29" fillId="0" borderId="2" xfId="0" applyFont="1" applyFill="1" applyBorder="1" applyAlignment="1"/>
    <xf numFmtId="168" fontId="52" fillId="0" borderId="57" xfId="0" applyNumberFormat="1" applyFont="1" applyFill="1" applyBorder="1" applyAlignment="1">
      <alignment horizontal="right" vertical="center" wrapText="1"/>
    </xf>
    <xf numFmtId="168" fontId="52" fillId="0" borderId="54" xfId="0" applyNumberFormat="1" applyFont="1" applyFill="1" applyBorder="1" applyAlignment="1">
      <alignment horizontal="right" vertical="center" wrapText="1"/>
    </xf>
    <xf numFmtId="168" fontId="52" fillId="0" borderId="55" xfId="0" applyNumberFormat="1" applyFont="1" applyFill="1" applyBorder="1" applyAlignment="1">
      <alignment horizontal="right" vertical="center" wrapText="1"/>
    </xf>
    <xf numFmtId="183" fontId="56" fillId="0" borderId="2" xfId="0" applyNumberFormat="1" applyFont="1" applyFill="1" applyBorder="1" applyAlignment="1">
      <alignment horizontal="center" vertical="center" wrapText="1"/>
    </xf>
    <xf numFmtId="17" fontId="56" fillId="0" borderId="2" xfId="0" applyNumberFormat="1" applyFont="1" applyFill="1" applyBorder="1" applyAlignment="1">
      <alignment horizontal="center" vertical="center" wrapText="1"/>
    </xf>
    <xf numFmtId="167" fontId="40" fillId="0" borderId="2" xfId="1" applyNumberFormat="1" applyFont="1" applyFill="1" applyBorder="1" applyAlignment="1">
      <alignment horizontal="right" vertical="center"/>
    </xf>
    <xf numFmtId="176" fontId="84" fillId="0" borderId="61" xfId="0" applyNumberFormat="1" applyFont="1" applyFill="1" applyBorder="1" applyAlignment="1">
      <alignment horizontal="center" vertical="center"/>
    </xf>
    <xf numFmtId="167" fontId="40" fillId="0" borderId="2" xfId="0" applyNumberFormat="1" applyFont="1" applyFill="1" applyBorder="1" applyAlignment="1">
      <alignment horizontal="center" vertical="center"/>
    </xf>
    <xf numFmtId="167" fontId="40" fillId="0" borderId="2" xfId="0" applyNumberFormat="1" applyFont="1" applyFill="1" applyBorder="1" applyAlignment="1">
      <alignment vertical="center"/>
    </xf>
    <xf numFmtId="4" fontId="29" fillId="0" borderId="2" xfId="0" applyNumberFormat="1" applyFont="1" applyBorder="1" applyAlignment="1">
      <alignment vertical="center" wrapText="1"/>
    </xf>
    <xf numFmtId="17" fontId="80" fillId="0" borderId="2" xfId="0" applyNumberFormat="1" applyFont="1" applyFill="1" applyBorder="1" applyAlignment="1">
      <alignment vertical="center" wrapText="1"/>
    </xf>
    <xf numFmtId="17" fontId="81" fillId="0" borderId="2" xfId="0" applyNumberFormat="1" applyFont="1" applyFill="1" applyBorder="1" applyAlignment="1">
      <alignment vertical="center"/>
    </xf>
    <xf numFmtId="49" fontId="79" fillId="0" borderId="2" xfId="0" applyNumberFormat="1" applyFont="1" applyFill="1" applyBorder="1" applyAlignment="1">
      <alignment horizontal="center" vertical="center"/>
    </xf>
    <xf numFmtId="0" fontId="98" fillId="0" borderId="2" xfId="0" applyFont="1" applyFill="1" applyBorder="1" applyAlignment="1">
      <alignment horizontal="center" wrapText="1"/>
    </xf>
    <xf numFmtId="176" fontId="98" fillId="0" borderId="2" xfId="0" applyNumberFormat="1" applyFont="1" applyFill="1" applyBorder="1" applyAlignment="1">
      <alignment horizontal="center" wrapText="1"/>
    </xf>
    <xf numFmtId="0" fontId="98" fillId="0" borderId="2" xfId="0" applyFont="1" applyFill="1" applyBorder="1" applyAlignment="1">
      <alignment wrapText="1"/>
    </xf>
    <xf numFmtId="49" fontId="98" fillId="0" borderId="2" xfId="0" applyNumberFormat="1" applyFont="1" applyFill="1" applyBorder="1" applyAlignment="1">
      <alignment horizontal="center" vertical="center" wrapText="1"/>
    </xf>
    <xf numFmtId="164" fontId="17" fillId="0" borderId="27" xfId="0" applyNumberFormat="1" applyFont="1" applyFill="1" applyBorder="1" applyAlignment="1">
      <alignment horizontal="right" vertical="center"/>
    </xf>
    <xf numFmtId="0" fontId="24" fillId="0" borderId="2" xfId="0" applyFont="1" applyFill="1" applyBorder="1" applyAlignment="1">
      <alignment horizontal="center"/>
    </xf>
    <xf numFmtId="176" fontId="24" fillId="0" borderId="2" xfId="0" applyNumberFormat="1" applyFont="1" applyFill="1" applyBorder="1" applyAlignment="1">
      <alignment horizontal="center" wrapText="1"/>
    </xf>
    <xf numFmtId="168" fontId="17" fillId="0" borderId="2" xfId="0" applyNumberFormat="1" applyFont="1" applyFill="1" applyBorder="1" applyAlignment="1">
      <alignment horizontal="right"/>
    </xf>
    <xf numFmtId="0" fontId="9" fillId="0" borderId="2" xfId="0" applyFont="1" applyFill="1" applyBorder="1" applyAlignment="1">
      <alignment horizontal="center" wrapText="1"/>
    </xf>
    <xf numFmtId="49" fontId="17" fillId="0" borderId="2" xfId="0" applyNumberFormat="1" applyFont="1" applyFill="1" applyBorder="1" applyAlignment="1">
      <alignment horizontal="center"/>
    </xf>
    <xf numFmtId="0" fontId="21" fillId="34" borderId="10" xfId="0" applyFont="1" applyFill="1" applyBorder="1" applyAlignment="1">
      <alignment vertical="center" wrapText="1"/>
    </xf>
    <xf numFmtId="0" fontId="22" fillId="34" borderId="4" xfId="0" applyFont="1" applyFill="1" applyBorder="1" applyAlignment="1">
      <alignment vertical="center"/>
    </xf>
    <xf numFmtId="0" fontId="21" fillId="34" borderId="4" xfId="0" applyFont="1" applyFill="1" applyBorder="1" applyAlignment="1">
      <alignment vertical="center" wrapText="1"/>
    </xf>
    <xf numFmtId="0" fontId="21" fillId="34" borderId="7" xfId="0" applyFont="1" applyFill="1" applyBorder="1" applyAlignment="1">
      <alignment vertical="center" wrapText="1"/>
    </xf>
    <xf numFmtId="168" fontId="44" fillId="34" borderId="2" xfId="1" applyNumberFormat="1" applyFont="1" applyFill="1" applyBorder="1" applyAlignment="1">
      <alignment vertical="center"/>
    </xf>
    <xf numFmtId="0" fontId="40" fillId="26" borderId="10" xfId="0" applyFont="1" applyFill="1" applyBorder="1"/>
    <xf numFmtId="0" fontId="40" fillId="26" borderId="4" xfId="0" applyFont="1" applyFill="1" applyBorder="1"/>
    <xf numFmtId="4" fontId="19" fillId="0" borderId="112" xfId="0" applyNumberFormat="1" applyFont="1" applyFill="1" applyBorder="1" applyAlignment="1" applyProtection="1">
      <alignment horizontal="center" vertical="center" wrapText="1"/>
    </xf>
    <xf numFmtId="4" fontId="19" fillId="14" borderId="112" xfId="0" applyNumberFormat="1" applyFont="1" applyFill="1" applyBorder="1" applyAlignment="1" applyProtection="1">
      <alignment horizontal="center" vertical="center" wrapText="1"/>
    </xf>
    <xf numFmtId="167" fontId="44" fillId="11" borderId="2" xfId="1" applyNumberFormat="1" applyFont="1" applyFill="1" applyBorder="1" applyAlignment="1">
      <alignment vertical="center"/>
    </xf>
    <xf numFmtId="167" fontId="111" fillId="35" borderId="2" xfId="1" applyNumberFormat="1" applyFont="1" applyFill="1" applyBorder="1" applyAlignment="1">
      <alignment horizontal="right" vertical="center" wrapText="1"/>
    </xf>
    <xf numFmtId="0" fontId="21" fillId="22" borderId="2" xfId="0" applyFont="1" applyFill="1" applyBorder="1" applyAlignment="1">
      <alignment horizontal="center" vertical="center" wrapText="1"/>
    </xf>
    <xf numFmtId="0" fontId="21" fillId="22" borderId="2" xfId="0" applyFont="1" applyFill="1" applyBorder="1" applyAlignment="1">
      <alignment horizontal="right" vertical="center" wrapText="1"/>
    </xf>
    <xf numFmtId="164" fontId="15" fillId="0" borderId="2" xfId="1" applyFont="1" applyFill="1" applyBorder="1"/>
    <xf numFmtId="164" fontId="40" fillId="0" borderId="2" xfId="1" applyFont="1" applyFill="1" applyBorder="1" applyAlignment="1">
      <alignment vertical="center"/>
    </xf>
    <xf numFmtId="0" fontId="40" fillId="26" borderId="10" xfId="0" applyFont="1" applyFill="1" applyBorder="1" applyAlignment="1">
      <alignment vertical="center"/>
    </xf>
    <xf numFmtId="0" fontId="40" fillId="26" borderId="4" xfId="0" applyFont="1" applyFill="1" applyBorder="1" applyAlignment="1">
      <alignment vertical="center"/>
    </xf>
    <xf numFmtId="167" fontId="41" fillId="26" borderId="2" xfId="1" applyNumberFormat="1" applyFont="1" applyFill="1" applyBorder="1" applyAlignment="1">
      <alignment vertical="center"/>
    </xf>
    <xf numFmtId="0" fontId="16" fillId="0" borderId="0" xfId="0" applyFont="1" applyFill="1" applyBorder="1"/>
    <xf numFmtId="164" fontId="40" fillId="0" borderId="0" xfId="1" applyFont="1" applyFill="1" applyBorder="1"/>
    <xf numFmtId="0" fontId="19" fillId="0" borderId="0" xfId="0" applyFont="1" applyFill="1" applyBorder="1" applyAlignment="1">
      <alignment horizontal="center" vertical="top" wrapText="1"/>
    </xf>
    <xf numFmtId="4" fontId="19" fillId="0" borderId="0" xfId="0" applyNumberFormat="1" applyFont="1" applyFill="1" applyBorder="1" applyAlignment="1">
      <alignment horizontal="center" vertical="top" wrapText="1"/>
    </xf>
    <xf numFmtId="0" fontId="45" fillId="0" borderId="6" xfId="0" applyFont="1" applyBorder="1" applyAlignment="1"/>
    <xf numFmtId="0" fontId="108" fillId="0" borderId="0" xfId="0" applyFont="1" applyAlignment="1"/>
    <xf numFmtId="164" fontId="41" fillId="0" borderId="7" xfId="1" applyFont="1" applyBorder="1"/>
    <xf numFmtId="164" fontId="40" fillId="0" borderId="7" xfId="1" applyFont="1" applyBorder="1"/>
    <xf numFmtId="164" fontId="15" fillId="0" borderId="7" xfId="1" applyFont="1" applyBorder="1"/>
    <xf numFmtId="0" fontId="41" fillId="26" borderId="2" xfId="0" applyFont="1" applyFill="1" applyBorder="1" applyAlignment="1">
      <alignment vertical="center"/>
    </xf>
    <xf numFmtId="0" fontId="40" fillId="0" borderId="7" xfId="0" applyFont="1" applyBorder="1"/>
    <xf numFmtId="164" fontId="42" fillId="26" borderId="7" xfId="1" applyFont="1" applyFill="1" applyBorder="1" applyAlignment="1">
      <alignment vertical="center"/>
    </xf>
    <xf numFmtId="0" fontId="40" fillId="0" borderId="5" xfId="0" applyFont="1" applyFill="1" applyBorder="1"/>
    <xf numFmtId="0" fontId="42" fillId="26" borderId="10" xfId="0" applyFont="1" applyFill="1" applyBorder="1" applyAlignment="1">
      <alignment vertical="center"/>
    </xf>
    <xf numFmtId="0" fontId="42" fillId="26" borderId="4" xfId="0" applyFont="1" applyFill="1" applyBorder="1" applyAlignment="1">
      <alignment vertical="center"/>
    </xf>
    <xf numFmtId="0" fontId="42" fillId="26" borderId="7" xfId="0" applyFont="1" applyFill="1" applyBorder="1" applyAlignment="1">
      <alignment vertical="center"/>
    </xf>
    <xf numFmtId="0" fontId="42" fillId="26" borderId="4" xfId="0" applyFont="1" applyFill="1" applyBorder="1" applyAlignment="1">
      <alignment horizontal="center" vertical="center"/>
    </xf>
    <xf numFmtId="164" fontId="5" fillId="0" borderId="22" xfId="0" applyNumberFormat="1" applyFont="1" applyFill="1" applyBorder="1" applyAlignment="1">
      <alignment horizontal="left" vertical="center"/>
    </xf>
    <xf numFmtId="164" fontId="84" fillId="0" borderId="61" xfId="0" applyNumberFormat="1" applyFont="1" applyFill="1" applyBorder="1" applyAlignment="1">
      <alignment vertical="center" wrapText="1"/>
    </xf>
    <xf numFmtId="167" fontId="16" fillId="0" borderId="3" xfId="1" applyNumberFormat="1" applyFont="1" applyFill="1" applyBorder="1" applyAlignment="1">
      <alignment horizontal="center"/>
    </xf>
    <xf numFmtId="167" fontId="16" fillId="0" borderId="8" xfId="1" applyNumberFormat="1" applyFont="1" applyFill="1" applyBorder="1" applyAlignment="1">
      <alignment horizontal="center"/>
    </xf>
    <xf numFmtId="0" fontId="21" fillId="0" borderId="3"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02" fillId="0" borderId="3" xfId="0" applyFont="1" applyBorder="1" applyAlignment="1">
      <alignment horizontal="center" vertical="center"/>
    </xf>
    <xf numFmtId="0" fontId="102" fillId="0" borderId="8" xfId="0" applyFont="1" applyBorder="1" applyAlignment="1">
      <alignment horizontal="center" vertical="center"/>
    </xf>
    <xf numFmtId="4" fontId="101" fillId="6" borderId="3" xfId="0" applyNumberFormat="1" applyFont="1" applyFill="1" applyBorder="1" applyAlignment="1">
      <alignment horizontal="center" vertical="center" wrapText="1"/>
    </xf>
    <xf numFmtId="4" fontId="101" fillId="6" borderId="8"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68" fontId="40" fillId="0" borderId="63" xfId="0" applyNumberFormat="1" applyFont="1" applyFill="1" applyBorder="1" applyAlignment="1">
      <alignment horizontal="right" vertical="center" wrapText="1"/>
    </xf>
    <xf numFmtId="168" fontId="40" fillId="0" borderId="58" xfId="0" applyNumberFormat="1" applyFont="1" applyFill="1" applyBorder="1" applyAlignment="1">
      <alignment horizontal="right" vertical="center" wrapText="1"/>
    </xf>
    <xf numFmtId="168" fontId="40" fillId="0" borderId="60" xfId="0" applyNumberFormat="1" applyFont="1" applyFill="1" applyBorder="1" applyAlignment="1">
      <alignment horizontal="right" vertical="center" wrapText="1"/>
    </xf>
    <xf numFmtId="168" fontId="40" fillId="0" borderId="82" xfId="0" applyNumberFormat="1" applyFont="1" applyFill="1" applyBorder="1" applyAlignment="1">
      <alignment horizontal="right" vertical="center" wrapText="1"/>
    </xf>
    <xf numFmtId="168" fontId="40" fillId="0" borderId="83" xfId="0" applyNumberFormat="1" applyFont="1" applyFill="1" applyBorder="1" applyAlignment="1">
      <alignment horizontal="right" vertical="center" wrapText="1"/>
    </xf>
    <xf numFmtId="168" fontId="40" fillId="0" borderId="84" xfId="0" applyNumberFormat="1" applyFont="1" applyFill="1" applyBorder="1" applyAlignment="1">
      <alignment horizontal="right" vertical="center" wrapText="1"/>
    </xf>
    <xf numFmtId="168" fontId="40" fillId="0" borderId="63" xfId="0" applyNumberFormat="1" applyFont="1" applyFill="1" applyBorder="1" applyAlignment="1">
      <alignment horizontal="right" vertical="center"/>
    </xf>
    <xf numFmtId="168" fontId="40" fillId="0" borderId="58" xfId="0" applyNumberFormat="1" applyFont="1" applyFill="1" applyBorder="1" applyAlignment="1">
      <alignment horizontal="right" vertical="center"/>
    </xf>
    <xf numFmtId="168" fontId="40" fillId="0" borderId="60" xfId="0" applyNumberFormat="1" applyFont="1" applyFill="1" applyBorder="1" applyAlignment="1">
      <alignment horizontal="right" vertical="center"/>
    </xf>
    <xf numFmtId="168" fontId="40" fillId="0" borderId="63" xfId="0" applyNumberFormat="1" applyFont="1" applyFill="1" applyBorder="1" applyAlignment="1">
      <alignment horizontal="center" vertical="center" wrapText="1"/>
    </xf>
    <xf numFmtId="168" fontId="40" fillId="0" borderId="58" xfId="0" applyNumberFormat="1" applyFont="1" applyFill="1" applyBorder="1" applyAlignment="1">
      <alignment horizontal="center" vertical="center" wrapText="1"/>
    </xf>
    <xf numFmtId="168" fontId="40" fillId="0" borderId="76" xfId="0" applyNumberFormat="1" applyFont="1" applyFill="1" applyBorder="1" applyAlignment="1">
      <alignment horizontal="center" vertical="center" wrapText="1"/>
    </xf>
    <xf numFmtId="168" fontId="40" fillId="0" borderId="63" xfId="0" applyNumberFormat="1" applyFont="1" applyFill="1" applyBorder="1" applyAlignment="1">
      <alignment horizontal="center" vertical="center"/>
    </xf>
    <xf numFmtId="168" fontId="40" fillId="0" borderId="58" xfId="0" applyNumberFormat="1" applyFont="1" applyFill="1" applyBorder="1" applyAlignment="1">
      <alignment horizontal="center" vertical="center"/>
    </xf>
    <xf numFmtId="168" fontId="40" fillId="0" borderId="76" xfId="0" applyNumberFormat="1" applyFont="1" applyFill="1" applyBorder="1" applyAlignment="1">
      <alignment horizontal="center" vertical="center"/>
    </xf>
    <xf numFmtId="168" fontId="40" fillId="0" borderId="93" xfId="0" applyNumberFormat="1" applyFont="1" applyFill="1" applyBorder="1" applyAlignment="1">
      <alignment horizontal="right" vertical="center" wrapText="1"/>
    </xf>
    <xf numFmtId="0" fontId="2" fillId="0" borderId="0" xfId="0" applyFont="1" applyBorder="1" applyAlignment="1">
      <alignment horizontal="center" vertical="center"/>
    </xf>
    <xf numFmtId="0" fontId="4" fillId="0" borderId="2" xfId="0" applyFont="1" applyBorder="1" applyAlignment="1">
      <alignment horizontal="center" vertical="center" wrapText="1"/>
    </xf>
    <xf numFmtId="0" fontId="13" fillId="21" borderId="2" xfId="0" applyFont="1" applyFill="1" applyBorder="1" applyAlignment="1" applyProtection="1">
      <alignment horizontal="center" vertical="center"/>
      <protection locked="0"/>
    </xf>
    <xf numFmtId="0" fontId="21" fillId="5" borderId="44" xfId="0" applyFont="1" applyFill="1" applyBorder="1" applyAlignment="1" applyProtection="1">
      <alignment horizontal="center" vertical="center"/>
      <protection locked="0"/>
    </xf>
    <xf numFmtId="0" fontId="26" fillId="13" borderId="2" xfId="0" applyFont="1" applyFill="1" applyBorder="1" applyAlignment="1">
      <alignment horizontal="left" vertical="center" wrapText="1"/>
    </xf>
    <xf numFmtId="0" fontId="13" fillId="7" borderId="2" xfId="0" applyFont="1" applyFill="1" applyBorder="1" applyAlignment="1">
      <alignment horizontal="right" vertical="center"/>
    </xf>
    <xf numFmtId="0" fontId="17" fillId="4" borderId="2" xfId="0" applyFont="1" applyFill="1" applyBorder="1"/>
    <xf numFmtId="0" fontId="26" fillId="13" borderId="10" xfId="0" applyFont="1" applyFill="1" applyBorder="1" applyAlignment="1">
      <alignment horizontal="left" vertical="center" wrapText="1"/>
    </xf>
    <xf numFmtId="0" fontId="26" fillId="13" borderId="4" xfId="0" applyFont="1" applyFill="1" applyBorder="1" applyAlignment="1">
      <alignment horizontal="left" vertical="center" wrapText="1"/>
    </xf>
    <xf numFmtId="0" fontId="5" fillId="0" borderId="2" xfId="0" applyFont="1" applyBorder="1" applyAlignment="1">
      <alignment vertical="center" wrapText="1"/>
    </xf>
    <xf numFmtId="0" fontId="24" fillId="0" borderId="2" xfId="0" applyFont="1" applyBorder="1"/>
    <xf numFmtId="0" fontId="2" fillId="23" borderId="8" xfId="0" applyFont="1" applyFill="1" applyBorder="1" applyAlignment="1">
      <alignment horizontal="center" vertical="center" wrapText="1"/>
    </xf>
    <xf numFmtId="0" fontId="21" fillId="3" borderId="10" xfId="0" applyFont="1" applyFill="1" applyBorder="1" applyAlignment="1">
      <alignment vertical="center" wrapText="1"/>
    </xf>
    <xf numFmtId="0" fontId="21" fillId="3" borderId="4" xfId="0" applyFont="1" applyFill="1" applyBorder="1" applyAlignment="1">
      <alignment vertical="center" wrapText="1"/>
    </xf>
    <xf numFmtId="0" fontId="21" fillId="3" borderId="7" xfId="0" applyFont="1" applyFill="1" applyBorder="1" applyAlignment="1">
      <alignmen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3" fillId="14" borderId="12" xfId="0" applyFont="1" applyFill="1" applyBorder="1" applyAlignment="1">
      <alignment horizontal="right" vertical="center" wrapText="1"/>
    </xf>
    <xf numFmtId="0" fontId="17" fillId="14" borderId="0" xfId="0" applyFont="1" applyFill="1" applyBorder="1"/>
    <xf numFmtId="0" fontId="40" fillId="14" borderId="0" xfId="0" applyFont="1" applyFill="1" applyBorder="1"/>
    <xf numFmtId="0" fontId="10" fillId="13" borderId="10" xfId="0" applyFont="1" applyFill="1" applyBorder="1" applyAlignment="1">
      <alignment horizontal="left" vertical="center" wrapText="1"/>
    </xf>
    <xf numFmtId="0" fontId="10" fillId="13" borderId="4" xfId="0" applyFont="1" applyFill="1" applyBorder="1" applyAlignment="1">
      <alignment horizontal="left" vertical="center" wrapText="1"/>
    </xf>
    <xf numFmtId="0" fontId="84" fillId="0" borderId="63" xfId="0" applyFont="1" applyFill="1" applyBorder="1" applyAlignment="1">
      <alignment horizontal="left" vertical="center" wrapText="1"/>
    </xf>
    <xf numFmtId="0" fontId="84" fillId="0" borderId="60" xfId="0" applyFont="1" applyFill="1" applyBorder="1" applyAlignment="1">
      <alignment horizontal="left" vertical="center" wrapText="1"/>
    </xf>
    <xf numFmtId="168" fontId="17" fillId="0" borderId="63" xfId="0" applyNumberFormat="1" applyFont="1" applyFill="1" applyBorder="1" applyAlignment="1">
      <alignment horizontal="right" vertical="center" wrapText="1"/>
    </xf>
    <xf numFmtId="168" fontId="17" fillId="0" borderId="60" xfId="0" applyNumberFormat="1" applyFont="1" applyFill="1" applyBorder="1" applyAlignment="1">
      <alignment horizontal="right" vertical="center" wrapText="1"/>
    </xf>
    <xf numFmtId="0" fontId="13" fillId="4" borderId="12" xfId="0" applyFont="1" applyFill="1" applyBorder="1" applyAlignment="1">
      <alignment horizontal="right" vertical="center" wrapText="1"/>
    </xf>
    <xf numFmtId="0" fontId="17" fillId="4" borderId="39" xfId="0" applyFont="1" applyFill="1" applyBorder="1"/>
    <xf numFmtId="0" fontId="17" fillId="4" borderId="26" xfId="0" applyFont="1" applyFill="1" applyBorder="1"/>
    <xf numFmtId="0" fontId="84" fillId="0" borderId="63" xfId="0" applyFont="1" applyBorder="1" applyAlignment="1">
      <alignment horizontal="center" vertical="center"/>
    </xf>
    <xf numFmtId="0" fontId="84" fillId="0" borderId="58" xfId="0" applyFont="1" applyBorder="1" applyAlignment="1">
      <alignment horizontal="center" vertical="center"/>
    </xf>
    <xf numFmtId="0" fontId="84" fillId="0" borderId="60" xfId="0" applyFont="1" applyBorder="1" applyAlignment="1">
      <alignment horizontal="center" vertical="center"/>
    </xf>
    <xf numFmtId="0" fontId="84" fillId="0" borderId="63" xfId="0" applyFont="1" applyBorder="1" applyAlignment="1">
      <alignment horizontal="left" vertical="center" wrapText="1"/>
    </xf>
    <xf numFmtId="0" fontId="84" fillId="0" borderId="58" xfId="0" applyFont="1" applyBorder="1" applyAlignment="1">
      <alignment horizontal="left" vertical="center" wrapText="1"/>
    </xf>
    <xf numFmtId="0" fontId="84" fillId="0" borderId="60" xfId="0" applyFont="1" applyBorder="1" applyAlignment="1">
      <alignment horizontal="left" vertical="center" wrapText="1"/>
    </xf>
    <xf numFmtId="168" fontId="89" fillId="0" borderId="63" xfId="0" applyNumberFormat="1" applyFont="1" applyBorder="1" applyAlignment="1">
      <alignment horizontal="center" vertical="center" wrapText="1"/>
    </xf>
    <xf numFmtId="168" fontId="89" fillId="0" borderId="58" xfId="0" applyNumberFormat="1" applyFont="1" applyBorder="1" applyAlignment="1">
      <alignment horizontal="center" vertical="center" wrapText="1"/>
    </xf>
    <xf numFmtId="168" fontId="89" fillId="0" borderId="60" xfId="0" applyNumberFormat="1" applyFont="1" applyBorder="1" applyAlignment="1">
      <alignment horizontal="center" vertical="center" wrapText="1"/>
    </xf>
    <xf numFmtId="168" fontId="89" fillId="0" borderId="58" xfId="0" applyNumberFormat="1" applyFont="1" applyBorder="1" applyAlignment="1">
      <alignment horizontal="right" vertical="center" wrapText="1"/>
    </xf>
    <xf numFmtId="168" fontId="89" fillId="0" borderId="60" xfId="0" applyNumberFormat="1" applyFont="1" applyBorder="1" applyAlignment="1">
      <alignment horizontal="right" vertical="center" wrapText="1"/>
    </xf>
    <xf numFmtId="168" fontId="40" fillId="0" borderId="58" xfId="0" applyNumberFormat="1" applyFont="1" applyBorder="1" applyAlignment="1">
      <alignment horizontal="right"/>
    </xf>
    <xf numFmtId="168" fontId="40" fillId="0" borderId="60" xfId="0" applyNumberFormat="1" applyFont="1" applyBorder="1" applyAlignment="1">
      <alignment horizontal="right"/>
    </xf>
    <xf numFmtId="168" fontId="89" fillId="0" borderId="83" xfId="0" applyNumberFormat="1" applyFont="1" applyBorder="1" applyAlignment="1">
      <alignment horizontal="right" vertical="center"/>
    </xf>
    <xf numFmtId="168" fontId="89" fillId="0" borderId="84" xfId="0" applyNumberFormat="1" applyFont="1" applyBorder="1" applyAlignment="1">
      <alignment horizontal="right" vertical="center"/>
    </xf>
    <xf numFmtId="168" fontId="17" fillId="0" borderId="63" xfId="0" applyNumberFormat="1" applyFont="1" applyFill="1" applyBorder="1" applyAlignment="1">
      <alignment horizontal="right" vertical="center"/>
    </xf>
    <xf numFmtId="168" fontId="17" fillId="0" borderId="60" xfId="0" applyNumberFormat="1" applyFont="1" applyFill="1" applyBorder="1" applyAlignment="1">
      <alignment horizontal="right" vertical="center"/>
    </xf>
    <xf numFmtId="168" fontId="17" fillId="0" borderId="82" xfId="0" applyNumberFormat="1" applyFont="1" applyFill="1" applyBorder="1" applyAlignment="1">
      <alignment horizontal="right" vertical="center"/>
    </xf>
    <xf numFmtId="168" fontId="17" fillId="0" borderId="84" xfId="0" applyNumberFormat="1" applyFont="1" applyFill="1" applyBorder="1" applyAlignment="1">
      <alignment horizontal="right" vertical="center"/>
    </xf>
    <xf numFmtId="0" fontId="84" fillId="0" borderId="63" xfId="0" applyFont="1" applyBorder="1" applyAlignment="1">
      <alignment horizontal="left" vertical="center"/>
    </xf>
    <xf numFmtId="0" fontId="84" fillId="0" borderId="58" xfId="0" applyFont="1" applyBorder="1" applyAlignment="1">
      <alignment horizontal="left" vertical="center"/>
    </xf>
    <xf numFmtId="0" fontId="84" fillId="0" borderId="60" xfId="0" applyFont="1" applyBorder="1" applyAlignment="1">
      <alignment horizontal="left" vertical="center"/>
    </xf>
    <xf numFmtId="0" fontId="84" fillId="0" borderId="63" xfId="0" applyFont="1" applyBorder="1" applyAlignment="1">
      <alignment horizontal="center" vertical="center" wrapText="1"/>
    </xf>
    <xf numFmtId="0" fontId="84" fillId="0" borderId="58" xfId="0" applyFont="1" applyBorder="1" applyAlignment="1">
      <alignment horizontal="center" vertical="center" wrapText="1"/>
    </xf>
    <xf numFmtId="0" fontId="84" fillId="0" borderId="60" xfId="0" applyFont="1" applyBorder="1" applyAlignment="1">
      <alignment horizontal="center" vertical="center" wrapText="1"/>
    </xf>
    <xf numFmtId="176" fontId="84" fillId="0" borderId="63" xfId="0" applyNumberFormat="1" applyFont="1" applyBorder="1" applyAlignment="1">
      <alignment horizontal="center" vertical="center" wrapText="1"/>
    </xf>
    <xf numFmtId="176" fontId="84" fillId="0" borderId="58" xfId="0" applyNumberFormat="1" applyFont="1" applyBorder="1" applyAlignment="1">
      <alignment horizontal="center" vertical="center" wrapText="1"/>
    </xf>
    <xf numFmtId="176" fontId="84" fillId="0" borderId="60" xfId="0" applyNumberFormat="1" applyFont="1" applyBorder="1" applyAlignment="1">
      <alignment horizontal="center" vertical="center" wrapText="1"/>
    </xf>
    <xf numFmtId="168" fontId="89" fillId="0" borderId="5" xfId="0" applyNumberFormat="1" applyFont="1" applyBorder="1" applyAlignment="1">
      <alignment horizontal="right" vertical="center" wrapText="1"/>
    </xf>
    <xf numFmtId="168" fontId="89" fillId="0" borderId="12" xfId="0" applyNumberFormat="1" applyFont="1" applyBorder="1" applyAlignment="1">
      <alignment horizontal="right" vertical="center" wrapText="1"/>
    </xf>
    <xf numFmtId="168" fontId="89" fillId="0" borderId="14" xfId="0" applyNumberFormat="1" applyFont="1" applyBorder="1" applyAlignment="1">
      <alignment horizontal="right" vertical="center" wrapText="1"/>
    </xf>
    <xf numFmtId="168" fontId="89" fillId="0" borderId="3" xfId="0" applyNumberFormat="1" applyFont="1" applyBorder="1" applyAlignment="1">
      <alignment horizontal="right" vertical="center" wrapText="1"/>
    </xf>
    <xf numFmtId="168" fontId="89" fillId="0" borderId="22" xfId="0" applyNumberFormat="1" applyFont="1" applyBorder="1" applyAlignment="1">
      <alignment horizontal="right" vertical="center" wrapText="1"/>
    </xf>
    <xf numFmtId="168" fontId="89" fillId="0" borderId="8" xfId="0" applyNumberFormat="1" applyFont="1" applyBorder="1" applyAlignment="1">
      <alignment horizontal="right" vertical="center" wrapText="1"/>
    </xf>
    <xf numFmtId="168" fontId="89" fillId="0" borderId="11" xfId="0" applyNumberFormat="1" applyFont="1" applyBorder="1" applyAlignment="1">
      <alignment horizontal="right" vertical="center" wrapText="1"/>
    </xf>
    <xf numFmtId="168" fontId="89" fillId="0" borderId="13" xfId="0" applyNumberFormat="1" applyFont="1" applyBorder="1" applyAlignment="1">
      <alignment horizontal="right" vertical="center" wrapText="1"/>
    </xf>
    <xf numFmtId="168" fontId="89" fillId="0" borderId="9" xfId="0" applyNumberFormat="1" applyFont="1" applyBorder="1" applyAlignment="1">
      <alignment horizontal="right" vertical="center" wrapText="1"/>
    </xf>
    <xf numFmtId="0" fontId="84" fillId="0" borderId="63" xfId="0" applyFont="1" applyFill="1" applyBorder="1" applyAlignment="1">
      <alignment horizontal="left" vertical="center"/>
    </xf>
    <xf numFmtId="0" fontId="84" fillId="0" borderId="58" xfId="0" applyFont="1" applyFill="1" applyBorder="1" applyAlignment="1">
      <alignment horizontal="left" vertical="center"/>
    </xf>
    <xf numFmtId="0" fontId="84" fillId="0" borderId="60" xfId="0" applyFont="1" applyFill="1" applyBorder="1" applyAlignment="1">
      <alignment horizontal="left" vertical="center"/>
    </xf>
    <xf numFmtId="168" fontId="89" fillId="0" borderId="63" xfId="0" applyNumberFormat="1" applyFont="1" applyFill="1" applyBorder="1" applyAlignment="1">
      <alignment horizontal="right" vertical="center" wrapText="1"/>
    </xf>
    <xf numFmtId="168" fontId="89" fillId="0" borderId="58" xfId="0" applyNumberFormat="1" applyFont="1" applyFill="1" applyBorder="1" applyAlignment="1">
      <alignment horizontal="right" vertical="center" wrapText="1"/>
    </xf>
    <xf numFmtId="168" fontId="89" fillId="0" borderId="60" xfId="0" applyNumberFormat="1" applyFont="1" applyFill="1" applyBorder="1" applyAlignment="1">
      <alignment horizontal="right" vertical="center" wrapText="1"/>
    </xf>
    <xf numFmtId="168" fontId="40" fillId="0" borderId="63" xfId="0" applyNumberFormat="1" applyFont="1" applyFill="1" applyBorder="1" applyAlignment="1">
      <alignment horizontal="right"/>
    </xf>
    <xf numFmtId="168" fontId="40" fillId="0" borderId="58" xfId="0" applyNumberFormat="1" applyFont="1" applyFill="1" applyBorder="1" applyAlignment="1">
      <alignment horizontal="right"/>
    </xf>
    <xf numFmtId="168" fontId="40" fillId="0" borderId="60" xfId="0" applyNumberFormat="1" applyFont="1" applyFill="1" applyBorder="1" applyAlignment="1">
      <alignment horizontal="right"/>
    </xf>
    <xf numFmtId="168" fontId="89" fillId="0" borderId="82" xfId="0" applyNumberFormat="1" applyFont="1" applyFill="1" applyBorder="1" applyAlignment="1">
      <alignment horizontal="right" vertical="center"/>
    </xf>
    <xf numFmtId="168" fontId="89" fillId="0" borderId="83" xfId="0" applyNumberFormat="1" applyFont="1" applyFill="1" applyBorder="1" applyAlignment="1">
      <alignment horizontal="right" vertical="center"/>
    </xf>
    <xf numFmtId="168" fontId="89" fillId="0" borderId="84" xfId="0" applyNumberFormat="1" applyFont="1" applyFill="1" applyBorder="1" applyAlignment="1">
      <alignment horizontal="right" vertical="center"/>
    </xf>
    <xf numFmtId="0" fontId="13" fillId="4" borderId="10" xfId="0" applyFont="1" applyFill="1" applyBorder="1" applyAlignment="1">
      <alignment horizontal="right" vertical="center" wrapText="1"/>
    </xf>
    <xf numFmtId="0" fontId="17" fillId="4" borderId="4" xfId="0" applyFont="1" applyFill="1" applyBorder="1"/>
    <xf numFmtId="0" fontId="17" fillId="4" borderId="40" xfId="0" applyFont="1" applyFill="1" applyBorder="1"/>
    <xf numFmtId="168" fontId="88" fillId="0" borderId="63" xfId="0" applyNumberFormat="1" applyFont="1" applyFill="1" applyBorder="1" applyAlignment="1">
      <alignment horizontal="right" vertical="center" wrapText="1"/>
    </xf>
    <xf numFmtId="168" fontId="88" fillId="0" borderId="58" xfId="0" applyNumberFormat="1" applyFont="1" applyFill="1" applyBorder="1" applyAlignment="1">
      <alignment horizontal="right" vertical="center" wrapText="1"/>
    </xf>
    <xf numFmtId="168" fontId="88" fillId="0" borderId="60" xfId="0" applyNumberFormat="1" applyFont="1" applyFill="1" applyBorder="1" applyAlignment="1">
      <alignment horizontal="right" vertical="center" wrapText="1"/>
    </xf>
    <xf numFmtId="168" fontId="41" fillId="0" borderId="63" xfId="0" applyNumberFormat="1" applyFont="1" applyFill="1" applyBorder="1" applyAlignment="1">
      <alignment horizontal="right"/>
    </xf>
    <xf numFmtId="168" fontId="41" fillId="0" borderId="58" xfId="0" applyNumberFormat="1" applyFont="1" applyFill="1" applyBorder="1" applyAlignment="1">
      <alignment horizontal="right"/>
    </xf>
    <xf numFmtId="168" fontId="41" fillId="0" borderId="60" xfId="0" applyNumberFormat="1" applyFont="1" applyFill="1" applyBorder="1" applyAlignment="1">
      <alignment horizontal="right"/>
    </xf>
    <xf numFmtId="0" fontId="20" fillId="13" borderId="10" xfId="0" applyFont="1" applyFill="1" applyBorder="1" applyAlignment="1">
      <alignment horizontal="left" vertical="center" wrapText="1"/>
    </xf>
    <xf numFmtId="0" fontId="20" fillId="13" borderId="4" xfId="0" applyFont="1" applyFill="1" applyBorder="1" applyAlignment="1">
      <alignment horizontal="left" vertical="center" wrapText="1"/>
    </xf>
    <xf numFmtId="0" fontId="13" fillId="7" borderId="52" xfId="0" applyFont="1" applyFill="1" applyBorder="1" applyAlignment="1">
      <alignment horizontal="right" vertical="center" wrapText="1"/>
    </xf>
    <xf numFmtId="0" fontId="17" fillId="4" borderId="16" xfId="0" applyFont="1" applyFill="1" applyBorder="1"/>
    <xf numFmtId="0" fontId="17" fillId="4" borderId="19" xfId="0" applyFont="1" applyFill="1" applyBorder="1"/>
    <xf numFmtId="0" fontId="17" fillId="4" borderId="0" xfId="0" applyFont="1" applyFill="1" applyBorder="1"/>
    <xf numFmtId="4" fontId="100" fillId="0" borderId="2" xfId="0" applyNumberFormat="1" applyFont="1" applyFill="1" applyBorder="1" applyAlignment="1">
      <alignment horizontal="center" vertical="center" wrapText="1"/>
    </xf>
    <xf numFmtId="17" fontId="100" fillId="0" borderId="2" xfId="0" applyNumberFormat="1" applyFont="1" applyFill="1" applyBorder="1" applyAlignment="1">
      <alignment horizontal="center" vertical="center"/>
    </xf>
    <xf numFmtId="0" fontId="101" fillId="0" borderId="2" xfId="0" applyFont="1" applyFill="1" applyBorder="1" applyAlignment="1" applyProtection="1">
      <alignment horizontal="center" vertical="center" wrapText="1"/>
      <protection locked="0"/>
    </xf>
    <xf numFmtId="164" fontId="101" fillId="0" borderId="2" xfId="1" applyFont="1" applyFill="1" applyBorder="1" applyAlignment="1">
      <alignment horizontal="center" vertical="center" wrapText="1"/>
    </xf>
    <xf numFmtId="176" fontId="89" fillId="0" borderId="2" xfId="0" applyNumberFormat="1" applyFont="1" applyFill="1" applyBorder="1" applyAlignment="1">
      <alignment horizontal="center" vertical="center" wrapText="1"/>
    </xf>
    <xf numFmtId="4" fontId="101" fillId="0" borderId="3" xfId="0" applyNumberFormat="1" applyFont="1" applyFill="1" applyBorder="1" applyAlignment="1">
      <alignment horizontal="center" vertical="center" wrapText="1"/>
    </xf>
    <xf numFmtId="4" fontId="101" fillId="0" borderId="22" xfId="0" applyNumberFormat="1" applyFont="1" applyFill="1" applyBorder="1" applyAlignment="1">
      <alignment horizontal="center" vertical="center" wrapText="1"/>
    </xf>
    <xf numFmtId="4" fontId="101" fillId="0" borderId="8" xfId="0" applyNumberFormat="1" applyFont="1" applyFill="1" applyBorder="1" applyAlignment="1">
      <alignment horizontal="center" vertical="center" wrapText="1"/>
    </xf>
    <xf numFmtId="164" fontId="43" fillId="0" borderId="3" xfId="1" applyFont="1" applyFill="1" applyBorder="1" applyAlignment="1">
      <alignment horizontal="left" vertical="center" wrapText="1"/>
    </xf>
    <xf numFmtId="164" fontId="43" fillId="0" borderId="22" xfId="1" applyFont="1" applyFill="1" applyBorder="1" applyAlignment="1">
      <alignment horizontal="left" vertical="center" wrapText="1"/>
    </xf>
    <xf numFmtId="164" fontId="43" fillId="0" borderId="8" xfId="1" applyFont="1" applyFill="1" applyBorder="1" applyAlignment="1">
      <alignment horizontal="left" vertical="center" wrapText="1"/>
    </xf>
    <xf numFmtId="4" fontId="100" fillId="0" borderId="2" xfId="0" applyNumberFormat="1" applyFont="1" applyBorder="1" applyAlignment="1">
      <alignment horizontal="center" vertical="center" wrapText="1"/>
    </xf>
    <xf numFmtId="17" fontId="100" fillId="0" borderId="2" xfId="0" applyNumberFormat="1" applyFont="1" applyBorder="1" applyAlignment="1">
      <alignment horizontal="center" vertical="center"/>
    </xf>
    <xf numFmtId="0" fontId="101" fillId="0" borderId="2" xfId="0" applyFont="1" applyBorder="1" applyAlignment="1" applyProtection="1">
      <alignment horizontal="center" vertical="center" wrapText="1"/>
      <protection locked="0"/>
    </xf>
    <xf numFmtId="167" fontId="19" fillId="0" borderId="3" xfId="1" applyNumberFormat="1" applyFont="1" applyBorder="1" applyAlignment="1">
      <alignment horizontal="center" vertical="center"/>
    </xf>
    <xf numFmtId="167" fontId="19" fillId="0" borderId="22" xfId="1" applyNumberFormat="1" applyFont="1" applyBorder="1" applyAlignment="1">
      <alignment horizontal="center" vertical="center"/>
    </xf>
    <xf numFmtId="167" fontId="19" fillId="0" borderId="8" xfId="1" applyNumberFormat="1" applyFont="1" applyBorder="1" applyAlignment="1">
      <alignment horizontal="center" vertical="center"/>
    </xf>
    <xf numFmtId="167" fontId="19" fillId="0" borderId="3" xfId="1" applyNumberFormat="1" applyFont="1" applyFill="1" applyBorder="1" applyAlignment="1">
      <alignment horizontal="center" vertical="center"/>
    </xf>
    <xf numFmtId="167" fontId="19" fillId="0" borderId="22" xfId="1" applyNumberFormat="1" applyFont="1" applyFill="1" applyBorder="1" applyAlignment="1">
      <alignment horizontal="center" vertical="center"/>
    </xf>
    <xf numFmtId="167" fontId="19" fillId="0" borderId="8" xfId="1" applyNumberFormat="1" applyFont="1" applyFill="1" applyBorder="1" applyAlignment="1">
      <alignment horizontal="center" vertical="center"/>
    </xf>
    <xf numFmtId="167" fontId="102" fillId="0" borderId="3" xfId="1" applyNumberFormat="1" applyFont="1" applyFill="1" applyBorder="1" applyAlignment="1">
      <alignment horizontal="center" vertical="center"/>
    </xf>
    <xf numFmtId="167" fontId="102" fillId="0" borderId="22" xfId="1" applyNumberFormat="1" applyFont="1" applyFill="1" applyBorder="1" applyAlignment="1">
      <alignment horizontal="center" vertical="center"/>
    </xf>
    <xf numFmtId="167" fontId="102" fillId="0" borderId="8" xfId="1" applyNumberFormat="1" applyFont="1" applyFill="1" applyBorder="1" applyAlignment="1">
      <alignment horizontal="center" vertical="center"/>
    </xf>
    <xf numFmtId="0" fontId="102" fillId="0" borderId="3" xfId="0" applyFont="1" applyFill="1" applyBorder="1" applyAlignment="1">
      <alignment horizontal="center" vertical="center"/>
    </xf>
    <xf numFmtId="0" fontId="102" fillId="0" borderId="22" xfId="0" applyFont="1" applyFill="1" applyBorder="1" applyAlignment="1">
      <alignment horizontal="center" vertical="center"/>
    </xf>
    <xf numFmtId="0" fontId="102" fillId="0" borderId="8" xfId="0" applyFont="1" applyFill="1" applyBorder="1" applyAlignment="1">
      <alignment horizontal="center" vertical="center"/>
    </xf>
    <xf numFmtId="0" fontId="102" fillId="0" borderId="22" xfId="0" applyFont="1" applyBorder="1" applyAlignment="1">
      <alignment horizontal="center" vertical="center"/>
    </xf>
    <xf numFmtId="4" fontId="101" fillId="6" borderId="22" xfId="0" applyNumberFormat="1" applyFont="1" applyFill="1" applyBorder="1" applyAlignment="1">
      <alignment horizontal="center" vertical="center" wrapText="1"/>
    </xf>
    <xf numFmtId="0" fontId="23" fillId="13" borderId="4" xfId="0" applyFont="1" applyFill="1" applyBorder="1" applyAlignment="1">
      <alignment horizontal="left"/>
    </xf>
    <xf numFmtId="0" fontId="23" fillId="13" borderId="7" xfId="0" applyFont="1" applyFill="1" applyBorder="1" applyAlignment="1">
      <alignment horizontal="left"/>
    </xf>
    <xf numFmtId="0" fontId="57" fillId="20" borderId="66" xfId="0" applyFont="1" applyFill="1" applyBorder="1" applyAlignment="1">
      <alignment vertical="center" wrapText="1"/>
    </xf>
    <xf numFmtId="0" fontId="1" fillId="0" borderId="56" xfId="0" applyFont="1" applyBorder="1"/>
    <xf numFmtId="0" fontId="43" fillId="0" borderId="63" xfId="0" applyFont="1" applyFill="1" applyBorder="1" applyAlignment="1">
      <alignment horizontal="center" vertical="center" wrapText="1"/>
    </xf>
    <xf numFmtId="0" fontId="43" fillId="0" borderId="58" xfId="0" applyFont="1" applyFill="1" applyBorder="1" applyAlignment="1">
      <alignment horizontal="center" vertical="center" wrapText="1"/>
    </xf>
    <xf numFmtId="176" fontId="43" fillId="0" borderId="59" xfId="0" applyNumberFormat="1" applyFont="1" applyFill="1" applyBorder="1" applyAlignment="1">
      <alignment horizontal="center" vertical="center" wrapText="1"/>
    </xf>
    <xf numFmtId="0" fontId="24" fillId="0" borderId="59" xfId="0" applyFont="1" applyFill="1" applyBorder="1"/>
    <xf numFmtId="0" fontId="43" fillId="0" borderId="59" xfId="0" applyFont="1" applyFill="1" applyBorder="1" applyAlignment="1">
      <alignment horizontal="left" vertical="center" wrapText="1"/>
    </xf>
    <xf numFmtId="0" fontId="43" fillId="0" borderId="59" xfId="0" applyFont="1" applyFill="1" applyBorder="1" applyAlignment="1">
      <alignment horizontal="center" vertical="center" wrapText="1"/>
    </xf>
    <xf numFmtId="0" fontId="87" fillId="0" borderId="55" xfId="0" applyFont="1" applyFill="1" applyBorder="1" applyAlignment="1">
      <alignment horizontal="left" vertical="center" wrapText="1"/>
    </xf>
    <xf numFmtId="0" fontId="24" fillId="0" borderId="56" xfId="0" applyFont="1" applyFill="1" applyBorder="1"/>
    <xf numFmtId="0" fontId="24" fillId="0" borderId="57" xfId="0" applyFont="1" applyFill="1" applyBorder="1"/>
    <xf numFmtId="0" fontId="13" fillId="4" borderId="10" xfId="0" applyFont="1" applyFill="1" applyBorder="1" applyAlignment="1">
      <alignment horizontal="right" vertical="center"/>
    </xf>
    <xf numFmtId="0" fontId="13" fillId="4" borderId="4" xfId="0" applyFont="1" applyFill="1" applyBorder="1" applyAlignment="1">
      <alignment horizontal="right" vertical="center"/>
    </xf>
    <xf numFmtId="0" fontId="13" fillId="4" borderId="7" xfId="0" applyFont="1" applyFill="1" applyBorder="1" applyAlignment="1">
      <alignment horizontal="right" vertical="center"/>
    </xf>
    <xf numFmtId="0" fontId="13" fillId="5" borderId="2" xfId="0" applyFont="1" applyFill="1" applyBorder="1" applyAlignment="1" applyProtection="1">
      <alignment horizontal="center" vertical="center"/>
      <protection locked="0"/>
    </xf>
    <xf numFmtId="0" fontId="26" fillId="23" borderId="2" xfId="0" applyFont="1" applyFill="1" applyBorder="1" applyAlignment="1" applyProtection="1">
      <alignment horizontal="center" vertical="center"/>
      <protection locked="0"/>
    </xf>
    <xf numFmtId="0" fontId="26" fillId="17" borderId="10" xfId="0" applyFont="1" applyFill="1" applyBorder="1" applyAlignment="1">
      <alignment horizontal="left" vertical="center" wrapText="1"/>
    </xf>
    <xf numFmtId="0" fontId="26" fillId="17" borderId="4" xfId="0" applyFont="1" applyFill="1" applyBorder="1" applyAlignment="1">
      <alignment horizontal="left" vertical="center" wrapText="1"/>
    </xf>
    <xf numFmtId="0" fontId="26" fillId="17" borderId="7" xfId="0" applyFont="1" applyFill="1" applyBorder="1" applyAlignment="1">
      <alignment horizontal="left" vertical="center" wrapText="1"/>
    </xf>
    <xf numFmtId="0" fontId="43" fillId="0" borderId="3"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43" fillId="0" borderId="8" xfId="0" applyFont="1" applyFill="1" applyBorder="1" applyAlignment="1">
      <alignment horizontal="center" vertical="center" wrapText="1"/>
    </xf>
    <xf numFmtId="174" fontId="40" fillId="0" borderId="59" xfId="0" applyNumberFormat="1" applyFont="1" applyFill="1" applyBorder="1" applyAlignment="1">
      <alignment horizontal="right" vertical="center" wrapText="1"/>
    </xf>
    <xf numFmtId="174" fontId="17" fillId="0" borderId="59" xfId="0" applyNumberFormat="1" applyFont="1" applyFill="1" applyBorder="1"/>
    <xf numFmtId="174" fontId="40" fillId="0" borderId="59" xfId="0" applyNumberFormat="1" applyFont="1" applyFill="1" applyBorder="1" applyAlignment="1">
      <alignment horizontal="center" vertical="center" wrapText="1"/>
    </xf>
    <xf numFmtId="0" fontId="57" fillId="20" borderId="10" xfId="0" applyFont="1" applyFill="1" applyBorder="1" applyAlignment="1">
      <alignment horizontal="left" vertical="center" wrapText="1"/>
    </xf>
    <xf numFmtId="0" fontId="57" fillId="20" borderId="4" xfId="0" applyFont="1" applyFill="1" applyBorder="1" applyAlignment="1">
      <alignment horizontal="left" vertical="center" wrapText="1"/>
    </xf>
    <xf numFmtId="0" fontId="43" fillId="0" borderId="71" xfId="0" applyFont="1" applyFill="1" applyBorder="1" applyAlignment="1">
      <alignment horizontal="center" vertical="center" wrapText="1"/>
    </xf>
    <xf numFmtId="0" fontId="43" fillId="0" borderId="60" xfId="0" applyFont="1" applyFill="1" applyBorder="1" applyAlignment="1">
      <alignment horizontal="center" vertical="center" wrapText="1"/>
    </xf>
    <xf numFmtId="176" fontId="43" fillId="0" borderId="6" xfId="0" applyNumberFormat="1" applyFont="1" applyFill="1" applyBorder="1" applyAlignment="1">
      <alignment horizontal="center" vertical="center" wrapText="1"/>
    </xf>
    <xf numFmtId="0" fontId="24" fillId="0" borderId="0" xfId="0" applyFont="1" applyFill="1" applyBorder="1"/>
    <xf numFmtId="0" fontId="24" fillId="0" borderId="62" xfId="0" applyFont="1" applyFill="1" applyBorder="1"/>
    <xf numFmtId="0" fontId="43" fillId="0" borderId="70" xfId="0" applyFont="1" applyFill="1" applyBorder="1" applyAlignment="1">
      <alignment horizontal="left" vertical="center" wrapText="1"/>
    </xf>
    <xf numFmtId="0" fontId="43" fillId="0" borderId="70" xfId="0" applyFont="1" applyFill="1" applyBorder="1" applyAlignment="1">
      <alignment horizontal="center" vertical="center" wrapText="1"/>
    </xf>
    <xf numFmtId="0" fontId="24" fillId="0" borderId="61" xfId="0" applyFont="1" applyFill="1" applyBorder="1"/>
    <xf numFmtId="174" fontId="40" fillId="0" borderId="71" xfId="0" applyNumberFormat="1" applyFont="1" applyFill="1" applyBorder="1" applyAlignment="1">
      <alignment horizontal="center" vertical="center" wrapText="1"/>
    </xf>
    <xf numFmtId="174" fontId="17" fillId="0" borderId="58" xfId="0" applyNumberFormat="1" applyFont="1" applyFill="1" applyBorder="1"/>
    <xf numFmtId="174" fontId="17" fillId="0" borderId="60" xfId="0" applyNumberFormat="1" applyFont="1" applyFill="1" applyBorder="1"/>
    <xf numFmtId="0" fontId="43" fillId="0" borderId="3"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21" fillId="3" borderId="2" xfId="0" applyFont="1" applyFill="1" applyBorder="1" applyAlignment="1">
      <alignment vertical="center" wrapText="1"/>
    </xf>
    <xf numFmtId="174" fontId="40" fillId="0" borderId="63" xfId="0" applyNumberFormat="1" applyFont="1" applyFill="1" applyBorder="1" applyAlignment="1">
      <alignment horizontal="center" vertical="center"/>
    </xf>
    <xf numFmtId="174" fontId="40" fillId="0" borderId="58" xfId="0" applyNumberFormat="1" applyFont="1" applyFill="1" applyBorder="1" applyAlignment="1">
      <alignment horizontal="center" vertical="center"/>
    </xf>
    <xf numFmtId="174" fontId="40" fillId="0" borderId="76" xfId="0" applyNumberFormat="1" applyFont="1" applyFill="1" applyBorder="1" applyAlignment="1">
      <alignment horizontal="center" vertical="center"/>
    </xf>
    <xf numFmtId="174" fontId="40" fillId="0" borderId="82" xfId="0" applyNumberFormat="1" applyFont="1" applyFill="1" applyBorder="1" applyAlignment="1">
      <alignment horizontal="center" vertical="center"/>
    </xf>
    <xf numFmtId="174" fontId="40" fillId="0" borderId="83" xfId="0" applyNumberFormat="1" applyFont="1" applyFill="1" applyBorder="1" applyAlignment="1">
      <alignment horizontal="center" vertical="center"/>
    </xf>
    <xf numFmtId="174" fontId="40" fillId="0" borderId="93" xfId="0" applyNumberFormat="1" applyFont="1" applyFill="1" applyBorder="1" applyAlignment="1">
      <alignment horizontal="center" vertical="center"/>
    </xf>
    <xf numFmtId="0" fontId="47" fillId="0" borderId="10" xfId="0" applyFont="1" applyBorder="1" applyAlignment="1">
      <alignment horizontal="left" vertical="center" wrapText="1"/>
    </xf>
    <xf numFmtId="0" fontId="47" fillId="0" borderId="7" xfId="0" applyFont="1" applyBorder="1" applyAlignment="1">
      <alignment horizontal="left" vertical="center" wrapText="1"/>
    </xf>
    <xf numFmtId="0" fontId="24" fillId="0" borderId="2" xfId="0" applyFont="1" applyFill="1" applyBorder="1" applyAlignment="1">
      <alignment vertical="center" wrapText="1"/>
    </xf>
    <xf numFmtId="0" fontId="24" fillId="0" borderId="2" xfId="0" applyFont="1" applyFill="1" applyBorder="1"/>
    <xf numFmtId="0" fontId="13" fillId="5" borderId="8" xfId="0" applyFont="1" applyFill="1" applyBorder="1" applyAlignment="1" applyProtection="1">
      <alignment horizontal="center" vertical="center"/>
      <protection locked="0"/>
    </xf>
    <xf numFmtId="174" fontId="40" fillId="0" borderId="72" xfId="0" applyNumberFormat="1" applyFont="1" applyFill="1" applyBorder="1" applyAlignment="1">
      <alignment horizontal="center" vertical="center" wrapText="1"/>
    </xf>
    <xf numFmtId="174" fontId="17" fillId="0" borderId="67" xfId="0" applyNumberFormat="1" applyFont="1" applyFill="1" applyBorder="1"/>
    <xf numFmtId="174" fontId="17" fillId="0" borderId="65" xfId="0" applyNumberFormat="1" applyFont="1" applyFill="1" applyBorder="1"/>
    <xf numFmtId="0" fontId="43" fillId="0" borderId="76" xfId="0" applyFont="1" applyFill="1" applyBorder="1" applyAlignment="1">
      <alignment horizontal="center" vertical="center" wrapText="1"/>
    </xf>
    <xf numFmtId="0" fontId="24" fillId="0" borderId="75" xfId="0" applyFont="1" applyFill="1" applyBorder="1"/>
    <xf numFmtId="0" fontId="24" fillId="0" borderId="68" xfId="0" applyFont="1" applyFill="1" applyBorder="1"/>
    <xf numFmtId="0" fontId="43" fillId="0" borderId="69" xfId="0" applyFont="1" applyFill="1" applyBorder="1" applyAlignment="1">
      <alignment horizontal="center" vertical="center" wrapText="1"/>
    </xf>
    <xf numFmtId="0" fontId="43" fillId="0" borderId="73" xfId="0" applyFont="1" applyFill="1" applyBorder="1" applyAlignment="1">
      <alignment horizontal="center" vertical="center" wrapText="1"/>
    </xf>
    <xf numFmtId="0" fontId="43" fillId="0" borderId="74" xfId="0" applyFont="1" applyFill="1" applyBorder="1" applyAlignment="1">
      <alignment horizontal="center" vertical="center" wrapText="1"/>
    </xf>
    <xf numFmtId="0" fontId="13" fillId="14" borderId="2"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4" fontId="43" fillId="0" borderId="3" xfId="0" applyNumberFormat="1" applyFont="1" applyFill="1" applyBorder="1" applyAlignment="1">
      <alignment horizontal="left" vertical="center" wrapText="1"/>
    </xf>
    <xf numFmtId="4" fontId="43" fillId="0" borderId="8" xfId="0" applyNumberFormat="1" applyFont="1" applyFill="1" applyBorder="1" applyAlignment="1">
      <alignment horizontal="left" vertical="center" wrapText="1"/>
    </xf>
    <xf numFmtId="0" fontId="84" fillId="0" borderId="2" xfId="0" applyFont="1" applyFill="1" applyBorder="1" applyAlignment="1">
      <alignment horizontal="left" vertical="center" wrapText="1"/>
    </xf>
    <xf numFmtId="0" fontId="84" fillId="0" borderId="3" xfId="0" applyFont="1" applyFill="1" applyBorder="1" applyAlignment="1">
      <alignment horizontal="left" vertical="center" wrapText="1"/>
    </xf>
    <xf numFmtId="0" fontId="13" fillId="4" borderId="2" xfId="0" applyFont="1" applyFill="1" applyBorder="1" applyAlignment="1" applyProtection="1">
      <alignment horizontal="center" vertical="center"/>
      <protection locked="0"/>
    </xf>
    <xf numFmtId="0" fontId="43" fillId="0" borderId="2" xfId="0" applyFont="1" applyFill="1" applyBorder="1" applyAlignment="1">
      <alignment horizontal="left" vertical="center" wrapText="1"/>
    </xf>
    <xf numFmtId="168" fontId="17" fillId="0" borderId="2" xfId="0" applyNumberFormat="1" applyFont="1" applyFill="1" applyBorder="1" applyAlignment="1">
      <alignment horizontal="right" vertical="center" wrapText="1"/>
    </xf>
    <xf numFmtId="168" fontId="17" fillId="0" borderId="2" xfId="0" applyNumberFormat="1" applyFont="1" applyFill="1" applyBorder="1"/>
    <xf numFmtId="168" fontId="40" fillId="0" borderId="2" xfId="0" applyNumberFormat="1" applyFont="1" applyFill="1" applyBorder="1" applyAlignment="1">
      <alignment horizontal="right" vertical="center" wrapText="1"/>
    </xf>
    <xf numFmtId="0" fontId="13" fillId="4" borderId="14" xfId="0" applyFont="1" applyFill="1" applyBorder="1" applyAlignment="1">
      <alignment horizontal="right" vertical="center"/>
    </xf>
    <xf numFmtId="0" fontId="13" fillId="4" borderId="15" xfId="0" applyFont="1" applyFill="1" applyBorder="1" applyAlignment="1">
      <alignment horizontal="right" vertical="center"/>
    </xf>
    <xf numFmtId="0" fontId="13" fillId="4" borderId="9" xfId="0" applyFont="1" applyFill="1" applyBorder="1" applyAlignment="1">
      <alignment horizontal="right" vertical="center"/>
    </xf>
    <xf numFmtId="0" fontId="43" fillId="0" borderId="59" xfId="0" applyFont="1" applyBorder="1" applyAlignment="1">
      <alignment vertical="center" wrapText="1"/>
    </xf>
    <xf numFmtId="0" fontId="24" fillId="0" borderId="61" xfId="0" applyFont="1" applyBorder="1"/>
    <xf numFmtId="0" fontId="24" fillId="0" borderId="59" xfId="0" applyFont="1" applyBorder="1"/>
    <xf numFmtId="0" fontId="13" fillId="4" borderId="5" xfId="0" applyFont="1" applyFill="1" applyBorder="1" applyAlignment="1">
      <alignment horizontal="right" vertical="center"/>
    </xf>
    <xf numFmtId="0" fontId="13" fillId="4" borderId="6" xfId="0" applyFont="1" applyFill="1" applyBorder="1" applyAlignment="1">
      <alignment horizontal="right" vertical="center"/>
    </xf>
    <xf numFmtId="0" fontId="13" fillId="4" borderId="11" xfId="0" applyFont="1" applyFill="1" applyBorder="1" applyAlignment="1">
      <alignment horizontal="right" vertical="center"/>
    </xf>
    <xf numFmtId="0" fontId="26" fillId="4" borderId="2" xfId="0" applyFont="1" applyFill="1" applyBorder="1" applyAlignment="1" applyProtection="1">
      <alignment horizontal="center" vertical="center"/>
      <protection locked="0"/>
    </xf>
    <xf numFmtId="0" fontId="26" fillId="17" borderId="5" xfId="0" applyFont="1" applyFill="1" applyBorder="1" applyAlignment="1">
      <alignment horizontal="left" vertical="center" wrapText="1"/>
    </xf>
    <xf numFmtId="0" fontId="26" fillId="17" borderId="6"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8"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26" fillId="13" borderId="10" xfId="0" applyFont="1" applyFill="1" applyBorder="1" applyAlignment="1" applyProtection="1">
      <alignment horizontal="left" vertical="center"/>
      <protection locked="0"/>
    </xf>
    <xf numFmtId="0" fontId="26" fillId="13" borderId="4" xfId="0" applyFont="1" applyFill="1" applyBorder="1" applyAlignment="1" applyProtection="1">
      <alignment horizontal="left" vertical="center"/>
      <protection locked="0"/>
    </xf>
    <xf numFmtId="0" fontId="26" fillId="13" borderId="7" xfId="0" applyFont="1" applyFill="1" applyBorder="1" applyAlignment="1" applyProtection="1">
      <alignment horizontal="left" vertical="center"/>
      <protection locked="0"/>
    </xf>
    <xf numFmtId="0" fontId="43" fillId="0" borderId="79" xfId="0" applyFont="1" applyFill="1" applyBorder="1" applyAlignment="1">
      <alignment horizontal="center" vertical="center" wrapText="1"/>
    </xf>
    <xf numFmtId="0" fontId="43" fillId="0" borderId="64" xfId="0" applyFont="1" applyFill="1" applyBorder="1" applyAlignment="1">
      <alignment horizontal="left" vertical="center" wrapText="1"/>
    </xf>
    <xf numFmtId="0" fontId="43" fillId="0" borderId="64" xfId="0" applyFont="1" applyFill="1" applyBorder="1" applyAlignment="1">
      <alignment horizontal="center" vertical="center" wrapText="1"/>
    </xf>
    <xf numFmtId="176" fontId="43" fillId="0" borderId="64" xfId="0" applyNumberFormat="1" applyFont="1" applyFill="1" applyBorder="1" applyAlignment="1">
      <alignment horizontal="center" vertical="center" wrapText="1"/>
    </xf>
    <xf numFmtId="168" fontId="40" fillId="0" borderId="71" xfId="0" applyNumberFormat="1" applyFont="1" applyFill="1" applyBorder="1" applyAlignment="1">
      <alignment horizontal="center" vertical="center"/>
    </xf>
    <xf numFmtId="168" fontId="40" fillId="0" borderId="60" xfId="0" applyNumberFormat="1" applyFont="1" applyFill="1" applyBorder="1" applyAlignment="1">
      <alignment horizontal="center" vertical="center"/>
    </xf>
    <xf numFmtId="168" fontId="40" fillId="0" borderId="66" xfId="0" applyNumberFormat="1" applyFont="1" applyFill="1" applyBorder="1" applyAlignment="1">
      <alignment horizontal="center" vertical="center"/>
    </xf>
    <xf numFmtId="168" fontId="40" fillId="0" borderId="78" xfId="0" applyNumberFormat="1" applyFont="1" applyFill="1" applyBorder="1" applyAlignment="1">
      <alignment horizontal="center" vertical="center"/>
    </xf>
    <xf numFmtId="0" fontId="26" fillId="23" borderId="10" xfId="0" applyFont="1" applyFill="1" applyBorder="1" applyAlignment="1" applyProtection="1">
      <alignment horizontal="center" vertical="center"/>
      <protection locked="0"/>
    </xf>
    <xf numFmtId="0" fontId="26" fillId="23" borderId="4" xfId="0" applyFont="1" applyFill="1" applyBorder="1" applyAlignment="1" applyProtection="1">
      <alignment horizontal="center" vertical="center"/>
      <protection locked="0"/>
    </xf>
    <xf numFmtId="0" fontId="26" fillId="23" borderId="7" xfId="0" applyFont="1" applyFill="1" applyBorder="1" applyAlignment="1" applyProtection="1">
      <alignment horizontal="center" vertical="center"/>
      <protection locked="0"/>
    </xf>
    <xf numFmtId="0" fontId="21" fillId="3" borderId="5" xfId="0" applyFont="1" applyFill="1" applyBorder="1" applyAlignment="1">
      <alignment vertical="center" wrapText="1"/>
    </xf>
    <xf numFmtId="0" fontId="21" fillId="3" borderId="6" xfId="0" applyFont="1" applyFill="1" applyBorder="1" applyAlignment="1">
      <alignment vertical="center" wrapText="1"/>
    </xf>
    <xf numFmtId="0" fontId="21" fillId="3" borderId="11" xfId="0" applyFont="1" applyFill="1" applyBorder="1" applyAlignment="1">
      <alignment vertical="center" wrapText="1"/>
    </xf>
    <xf numFmtId="0" fontId="84" fillId="0" borderId="22" xfId="0" applyFont="1" applyFill="1" applyBorder="1" applyAlignment="1">
      <alignment horizontal="left" vertical="center" wrapText="1"/>
    </xf>
    <xf numFmtId="0" fontId="84" fillId="0" borderId="8" xfId="0" applyFont="1" applyFill="1" applyBorder="1" applyAlignment="1">
      <alignment horizontal="left" vertical="center" wrapText="1"/>
    </xf>
    <xf numFmtId="168" fontId="40" fillId="0" borderId="72" xfId="0" applyNumberFormat="1" applyFont="1" applyFill="1" applyBorder="1" applyAlignment="1">
      <alignment horizontal="center" vertical="center"/>
    </xf>
    <xf numFmtId="168" fontId="40" fillId="0" borderId="67" xfId="0" applyNumberFormat="1" applyFont="1" applyFill="1" applyBorder="1" applyAlignment="1">
      <alignment horizontal="center" vertical="center"/>
    </xf>
    <xf numFmtId="168" fontId="40" fillId="0" borderId="65" xfId="0" applyNumberFormat="1" applyFont="1" applyFill="1" applyBorder="1" applyAlignment="1">
      <alignment horizontal="center" vertical="center"/>
    </xf>
    <xf numFmtId="0" fontId="43" fillId="0" borderId="86" xfId="0" applyFont="1" applyFill="1" applyBorder="1" applyAlignment="1">
      <alignment horizontal="center" vertical="center" wrapText="1"/>
    </xf>
    <xf numFmtId="0" fontId="43" fillId="0" borderId="87" xfId="0" applyFont="1" applyFill="1" applyBorder="1" applyAlignment="1">
      <alignment horizontal="center" vertical="center" wrapText="1"/>
    </xf>
    <xf numFmtId="0" fontId="16" fillId="0" borderId="17" xfId="0" applyFont="1" applyFill="1" applyBorder="1" applyAlignment="1">
      <alignment horizontal="left" vertical="center" wrapText="1"/>
    </xf>
    <xf numFmtId="0" fontId="24" fillId="0" borderId="50" xfId="0" applyFont="1" applyFill="1" applyBorder="1"/>
    <xf numFmtId="0" fontId="43" fillId="0" borderId="73" xfId="0" applyFont="1" applyFill="1" applyBorder="1" applyAlignment="1">
      <alignment vertical="center" wrapText="1"/>
    </xf>
    <xf numFmtId="0" fontId="24" fillId="0" borderId="73" xfId="0" applyFont="1" applyFill="1" applyBorder="1"/>
    <xf numFmtId="0" fontId="24" fillId="0" borderId="79" xfId="0" applyFont="1" applyFill="1" applyBorder="1"/>
    <xf numFmtId="0" fontId="43" fillId="0" borderId="59" xfId="0" applyFont="1" applyFill="1" applyBorder="1" applyAlignment="1">
      <alignment vertical="center" wrapText="1"/>
    </xf>
    <xf numFmtId="17" fontId="43" fillId="0" borderId="0" xfId="0" quotePrefix="1" applyNumberFormat="1" applyFont="1" applyFill="1" applyBorder="1" applyAlignment="1">
      <alignment horizontal="center" vertical="center" wrapText="1"/>
    </xf>
    <xf numFmtId="0" fontId="43" fillId="0" borderId="0" xfId="0" applyFont="1" applyFill="1" applyBorder="1" applyAlignment="1"/>
    <xf numFmtId="0" fontId="24" fillId="0" borderId="58" xfId="0" applyFont="1" applyFill="1" applyBorder="1"/>
    <xf numFmtId="0" fontId="24" fillId="0" borderId="60" xfId="0" applyFont="1" applyFill="1" applyBorder="1"/>
    <xf numFmtId="0" fontId="26" fillId="23" borderId="8" xfId="0" applyFont="1" applyFill="1" applyBorder="1" applyAlignment="1" applyProtection="1">
      <alignment horizontal="center" vertical="center"/>
      <protection locked="0"/>
    </xf>
    <xf numFmtId="0" fontId="85" fillId="0" borderId="2" xfId="0" applyFont="1" applyBorder="1" applyAlignment="1">
      <alignment vertical="center" wrapText="1"/>
    </xf>
    <xf numFmtId="0" fontId="17" fillId="0" borderId="2" xfId="0" applyFont="1" applyBorder="1"/>
    <xf numFmtId="0" fontId="20" fillId="23" borderId="22" xfId="0" applyFont="1" applyFill="1" applyBorder="1" applyAlignment="1" applyProtection="1">
      <alignment horizontal="center" vertical="center"/>
      <protection locked="0"/>
    </xf>
    <xf numFmtId="0" fontId="20" fillId="23" borderId="8" xfId="0" applyFont="1" applyFill="1" applyBorder="1" applyAlignment="1" applyProtection="1">
      <alignment horizontal="center" vertical="center"/>
      <protection locked="0"/>
    </xf>
    <xf numFmtId="0" fontId="20" fillId="23" borderId="2" xfId="0" applyFont="1" applyFill="1" applyBorder="1" applyAlignment="1" applyProtection="1">
      <alignment horizontal="center" vertical="center"/>
      <protection locked="0"/>
    </xf>
    <xf numFmtId="0" fontId="26" fillId="23" borderId="3" xfId="0" applyFont="1" applyFill="1" applyBorder="1" applyAlignment="1" applyProtection="1">
      <alignment horizontal="center" vertical="center"/>
      <protection locked="0"/>
    </xf>
    <xf numFmtId="0" fontId="13" fillId="23" borderId="2" xfId="0" applyFont="1" applyFill="1" applyBorder="1" applyAlignment="1" applyProtection="1">
      <alignment horizontal="center" vertical="center"/>
      <protection locked="0"/>
    </xf>
    <xf numFmtId="0" fontId="43" fillId="0" borderId="105" xfId="0" applyFont="1" applyFill="1" applyBorder="1" applyAlignment="1">
      <alignment horizontal="center" vertical="center" wrapText="1"/>
    </xf>
    <xf numFmtId="0" fontId="43" fillId="0" borderId="106" xfId="0" applyFont="1" applyFill="1" applyBorder="1" applyAlignment="1">
      <alignment horizontal="left" vertical="center" wrapText="1"/>
    </xf>
    <xf numFmtId="0" fontId="43" fillId="0" borderId="107" xfId="0" applyFont="1" applyFill="1" applyBorder="1" applyAlignment="1">
      <alignment horizontal="left" vertical="center" wrapText="1"/>
    </xf>
    <xf numFmtId="166" fontId="40" fillId="0" borderId="104" xfId="0" applyNumberFormat="1" applyFont="1" applyFill="1" applyBorder="1" applyAlignment="1">
      <alignment horizontal="center" vertical="center"/>
    </xf>
    <xf numFmtId="166" fontId="40" fillId="0" borderId="108" xfId="0" applyNumberFormat="1" applyFont="1" applyFill="1" applyBorder="1" applyAlignment="1">
      <alignment horizontal="center" vertical="center"/>
    </xf>
    <xf numFmtId="166" fontId="40" fillId="0" borderId="63" xfId="0" applyNumberFormat="1" applyFont="1" applyFill="1" applyBorder="1" applyAlignment="1">
      <alignment horizontal="center" vertical="center"/>
    </xf>
    <xf numFmtId="166" fontId="40" fillId="0" borderId="58" xfId="0" applyNumberFormat="1" applyFont="1" applyFill="1" applyBorder="1" applyAlignment="1">
      <alignment horizontal="center" vertical="center"/>
    </xf>
    <xf numFmtId="166" fontId="40" fillId="0" borderId="63" xfId="0" applyNumberFormat="1" applyFont="1" applyFill="1" applyBorder="1" applyAlignment="1">
      <alignment horizontal="right" vertical="center"/>
    </xf>
    <xf numFmtId="166" fontId="40" fillId="0" borderId="58" xfId="0" applyNumberFormat="1" applyFont="1" applyFill="1" applyBorder="1" applyAlignment="1">
      <alignment horizontal="right" vertical="center"/>
    </xf>
    <xf numFmtId="166" fontId="40" fillId="0" borderId="82" xfId="0" applyNumberFormat="1" applyFont="1" applyFill="1" applyBorder="1" applyAlignment="1">
      <alignment horizontal="right" vertical="center"/>
    </xf>
    <xf numFmtId="166" fontId="40" fillId="0" borderId="83" xfId="0" applyNumberFormat="1" applyFont="1" applyFill="1" applyBorder="1" applyAlignment="1">
      <alignment horizontal="right" vertical="center"/>
    </xf>
    <xf numFmtId="166" fontId="40" fillId="0" borderId="3" xfId="0" applyNumberFormat="1" applyFont="1" applyFill="1" applyBorder="1" applyAlignment="1">
      <alignment horizontal="right" vertical="center"/>
    </xf>
    <xf numFmtId="166" fontId="40" fillId="0" borderId="8" xfId="0" applyNumberFormat="1" applyFont="1" applyFill="1" applyBorder="1" applyAlignment="1">
      <alignment horizontal="right" vertical="center"/>
    </xf>
    <xf numFmtId="0" fontId="13" fillId="23" borderId="12" xfId="0" applyFont="1" applyFill="1" applyBorder="1" applyAlignment="1" applyProtection="1">
      <alignment horizontal="center" vertical="center"/>
      <protection locked="0"/>
    </xf>
    <xf numFmtId="0" fontId="13" fillId="23" borderId="6" xfId="0" applyFont="1" applyFill="1" applyBorder="1" applyAlignment="1" applyProtection="1">
      <alignment horizontal="center" vertical="center"/>
      <protection locked="0"/>
    </xf>
    <xf numFmtId="0" fontId="13" fillId="23" borderId="11" xfId="0" applyFont="1" applyFill="1" applyBorder="1" applyAlignment="1" applyProtection="1">
      <alignment horizontal="center" vertical="center"/>
      <protection locked="0"/>
    </xf>
    <xf numFmtId="166" fontId="40" fillId="0" borderId="3" xfId="0" applyNumberFormat="1" applyFont="1" applyFill="1" applyBorder="1" applyAlignment="1">
      <alignment horizontal="center" vertical="center"/>
    </xf>
    <xf numFmtId="166" fontId="40" fillId="0" borderId="22" xfId="0" applyNumberFormat="1" applyFont="1" applyFill="1" applyBorder="1" applyAlignment="1">
      <alignment horizontal="center" vertical="center"/>
    </xf>
    <xf numFmtId="166" fontId="40" fillId="0" borderId="8" xfId="0" applyNumberFormat="1" applyFont="1" applyFill="1" applyBorder="1" applyAlignment="1">
      <alignment horizontal="center" vertical="center"/>
    </xf>
    <xf numFmtId="166" fontId="40" fillId="0" borderId="3" xfId="0" applyNumberFormat="1" applyFont="1" applyFill="1" applyBorder="1" applyAlignment="1">
      <alignment horizontal="right" vertical="center" wrapText="1"/>
    </xf>
    <xf numFmtId="166" fontId="40" fillId="0" borderId="22" xfId="0" applyNumberFormat="1" applyFont="1" applyFill="1" applyBorder="1" applyAlignment="1">
      <alignment horizontal="right" vertical="center" wrapText="1"/>
    </xf>
    <xf numFmtId="166" fontId="40" fillId="0" borderId="8" xfId="0" applyNumberFormat="1" applyFont="1" applyFill="1" applyBorder="1" applyAlignment="1">
      <alignment horizontal="right" vertical="center" wrapText="1"/>
    </xf>
    <xf numFmtId="0" fontId="24" fillId="0" borderId="3" xfId="0" applyFont="1" applyFill="1" applyBorder="1" applyAlignment="1">
      <alignment vertical="center" wrapText="1"/>
    </xf>
    <xf numFmtId="0" fontId="24" fillId="0" borderId="22" xfId="0" applyFont="1" applyFill="1" applyBorder="1" applyAlignment="1">
      <alignment vertical="center" wrapText="1"/>
    </xf>
    <xf numFmtId="0" fontId="24" fillId="0" borderId="8" xfId="0" applyFont="1" applyFill="1" applyBorder="1" applyAlignment="1">
      <alignment vertical="center" wrapText="1"/>
    </xf>
    <xf numFmtId="0" fontId="43" fillId="0" borderId="2" xfId="0" applyFont="1" applyFill="1" applyBorder="1" applyAlignment="1">
      <alignment horizontal="center" vertical="center" wrapText="1"/>
    </xf>
    <xf numFmtId="176" fontId="43" fillId="0" borderId="2" xfId="0" applyNumberFormat="1" applyFont="1" applyFill="1" applyBorder="1" applyAlignment="1">
      <alignment horizontal="center" vertical="center" wrapText="1"/>
    </xf>
    <xf numFmtId="168" fontId="40" fillId="0" borderId="3" xfId="0" applyNumberFormat="1" applyFont="1" applyFill="1" applyBorder="1" applyAlignment="1">
      <alignment horizontal="right" vertical="center"/>
    </xf>
    <xf numFmtId="168" fontId="40" fillId="0" borderId="22" xfId="0" applyNumberFormat="1" applyFont="1" applyFill="1" applyBorder="1" applyAlignment="1">
      <alignment horizontal="right" vertical="center"/>
    </xf>
    <xf numFmtId="168" fontId="40" fillId="0" borderId="8" xfId="0" applyNumberFormat="1" applyFont="1" applyFill="1" applyBorder="1" applyAlignment="1">
      <alignment horizontal="right" vertical="center"/>
    </xf>
    <xf numFmtId="168" fontId="40" fillId="0" borderId="3" xfId="0" applyNumberFormat="1" applyFont="1" applyFill="1" applyBorder="1" applyAlignment="1">
      <alignment horizontal="right" vertical="center" wrapText="1"/>
    </xf>
    <xf numFmtId="168" fontId="40" fillId="0" borderId="22" xfId="0" applyNumberFormat="1" applyFont="1" applyFill="1" applyBorder="1" applyAlignment="1">
      <alignment horizontal="right" vertical="center" wrapText="1"/>
    </xf>
    <xf numFmtId="168" fontId="40" fillId="0" borderId="8" xfId="0" applyNumberFormat="1" applyFont="1" applyFill="1" applyBorder="1" applyAlignment="1">
      <alignment horizontal="right" vertical="center" wrapText="1"/>
    </xf>
    <xf numFmtId="168" fontId="40" fillId="0" borderId="3" xfId="0" applyNumberFormat="1" applyFont="1" applyFill="1" applyBorder="1" applyAlignment="1">
      <alignment horizontal="center" vertical="center"/>
    </xf>
    <xf numFmtId="168" fontId="40" fillId="0" borderId="22" xfId="0" applyNumberFormat="1" applyFont="1" applyFill="1" applyBorder="1" applyAlignment="1">
      <alignment horizontal="center" vertical="center"/>
    </xf>
    <xf numFmtId="168" fontId="40" fillId="0" borderId="8" xfId="0" applyNumberFormat="1" applyFont="1" applyFill="1" applyBorder="1" applyAlignment="1">
      <alignment horizontal="center" vertical="center"/>
    </xf>
    <xf numFmtId="168" fontId="40" fillId="0" borderId="3" xfId="0" applyNumberFormat="1" applyFont="1" applyFill="1" applyBorder="1" applyAlignment="1">
      <alignment vertical="center" wrapText="1"/>
    </xf>
    <xf numFmtId="168" fontId="40" fillId="0" borderId="22" xfId="0" applyNumberFormat="1" applyFont="1" applyFill="1" applyBorder="1" applyAlignment="1">
      <alignment vertical="center" wrapText="1"/>
    </xf>
    <xf numFmtId="168" fontId="40" fillId="0" borderId="8" xfId="0" applyNumberFormat="1" applyFont="1" applyFill="1" applyBorder="1" applyAlignment="1">
      <alignment vertical="center" wrapText="1"/>
    </xf>
    <xf numFmtId="168" fontId="40" fillId="0" borderId="3" xfId="0" applyNumberFormat="1" applyFont="1" applyFill="1" applyBorder="1" applyAlignment="1">
      <alignment vertical="center"/>
    </xf>
    <xf numFmtId="168" fontId="40" fillId="0" borderId="22" xfId="0" applyNumberFormat="1" applyFont="1" applyFill="1" applyBorder="1" applyAlignment="1">
      <alignment vertical="center"/>
    </xf>
    <xf numFmtId="168" fontId="40" fillId="0" borderId="8" xfId="0" applyNumberFormat="1" applyFont="1" applyFill="1" applyBorder="1" applyAlignment="1">
      <alignment vertical="center"/>
    </xf>
    <xf numFmtId="0" fontId="48" fillId="0" borderId="81" xfId="0" applyFont="1" applyFill="1" applyBorder="1" applyAlignment="1">
      <alignment horizontal="left" vertical="center" wrapText="1"/>
    </xf>
    <xf numFmtId="0" fontId="48" fillId="0" borderId="73" xfId="0" applyFont="1" applyFill="1" applyBorder="1" applyAlignment="1">
      <alignment horizontal="left" vertical="center" wrapText="1"/>
    </xf>
    <xf numFmtId="0" fontId="48" fillId="0" borderId="79" xfId="0" applyFont="1" applyFill="1" applyBorder="1" applyAlignment="1">
      <alignment horizontal="left" vertical="center" wrapText="1"/>
    </xf>
    <xf numFmtId="185" fontId="40" fillId="0" borderId="63" xfId="0" applyNumberFormat="1" applyFont="1" applyFill="1" applyBorder="1" applyAlignment="1">
      <alignment horizontal="center" vertical="center"/>
    </xf>
    <xf numFmtId="185" fontId="40" fillId="0" borderId="58" xfId="0" applyNumberFormat="1" applyFont="1" applyFill="1" applyBorder="1" applyAlignment="1">
      <alignment horizontal="center" vertical="center"/>
    </xf>
    <xf numFmtId="185" fontId="40" fillId="0" borderId="60" xfId="0" applyNumberFormat="1" applyFont="1" applyFill="1" applyBorder="1" applyAlignment="1">
      <alignment horizontal="center" vertical="center"/>
    </xf>
    <xf numFmtId="185" fontId="40" fillId="0" borderId="82" xfId="0" applyNumberFormat="1" applyFont="1" applyFill="1" applyBorder="1" applyAlignment="1">
      <alignment horizontal="center" vertical="center"/>
    </xf>
    <xf numFmtId="185" fontId="40" fillId="0" borderId="83" xfId="0" applyNumberFormat="1" applyFont="1" applyFill="1" applyBorder="1" applyAlignment="1">
      <alignment horizontal="center" vertical="center"/>
    </xf>
    <xf numFmtId="185" fontId="40" fillId="0" borderId="84" xfId="0" applyNumberFormat="1" applyFont="1" applyFill="1" applyBorder="1" applyAlignment="1">
      <alignment horizontal="center" vertical="center"/>
    </xf>
    <xf numFmtId="175" fontId="43" fillId="0" borderId="59" xfId="0" applyNumberFormat="1" applyFont="1" applyFill="1" applyBorder="1" applyAlignment="1">
      <alignment vertical="center" wrapText="1"/>
    </xf>
    <xf numFmtId="0" fontId="13" fillId="23" borderId="8" xfId="0" applyFont="1" applyFill="1" applyBorder="1" applyAlignment="1" applyProtection="1">
      <alignment horizontal="center" vertical="center"/>
      <protection locked="0"/>
    </xf>
    <xf numFmtId="185" fontId="40" fillId="0" borderId="63" xfId="0" applyNumberFormat="1" applyFont="1" applyFill="1" applyBorder="1" applyAlignment="1">
      <alignment horizontal="center" vertical="center" wrapText="1"/>
    </xf>
    <xf numFmtId="185" fontId="40" fillId="0" borderId="58" xfId="0" applyNumberFormat="1" applyFont="1" applyFill="1" applyBorder="1" applyAlignment="1">
      <alignment horizontal="center" vertical="center" wrapText="1"/>
    </xf>
    <xf numFmtId="185" fontId="40" fillId="0" borderId="60" xfId="0" applyNumberFormat="1" applyFont="1" applyFill="1" applyBorder="1" applyAlignment="1">
      <alignment horizontal="center" vertical="center" wrapText="1"/>
    </xf>
    <xf numFmtId="0" fontId="26" fillId="0" borderId="25" xfId="0" applyFont="1" applyBorder="1" applyAlignment="1">
      <alignment horizontal="left" vertical="center" wrapText="1"/>
    </xf>
    <xf numFmtId="0" fontId="23" fillId="0" borderId="39" xfId="0" applyFont="1" applyBorder="1"/>
    <xf numFmtId="0" fontId="23" fillId="0" borderId="26" xfId="0" applyFont="1" applyBorder="1"/>
    <xf numFmtId="0" fontId="47" fillId="0" borderId="10" xfId="0" applyFont="1" applyFill="1" applyBorder="1" applyAlignment="1">
      <alignment horizontal="left" vertical="center" wrapText="1"/>
    </xf>
    <xf numFmtId="0" fontId="47" fillId="0" borderId="4"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3" fillId="0" borderId="2" xfId="0" applyFont="1" applyFill="1" applyBorder="1" applyAlignment="1">
      <alignment vertical="center" wrapText="1"/>
    </xf>
    <xf numFmtId="185" fontId="40" fillId="0" borderId="3" xfId="0" applyNumberFormat="1" applyFont="1" applyFill="1" applyBorder="1" applyAlignment="1">
      <alignment horizontal="center" vertical="center"/>
    </xf>
    <xf numFmtId="185" fontId="40" fillId="0" borderId="22" xfId="0" applyNumberFormat="1" applyFont="1" applyFill="1" applyBorder="1" applyAlignment="1">
      <alignment horizontal="center" vertical="center"/>
    </xf>
    <xf numFmtId="185" fontId="40" fillId="0" borderId="8" xfId="0" applyNumberFormat="1" applyFont="1" applyFill="1" applyBorder="1" applyAlignment="1">
      <alignment horizontal="center" vertical="center"/>
    </xf>
    <xf numFmtId="185" fontId="40" fillId="0" borderId="3" xfId="0" applyNumberFormat="1" applyFont="1" applyFill="1" applyBorder="1" applyAlignment="1">
      <alignment horizontal="center" vertical="center" wrapText="1"/>
    </xf>
    <xf numFmtId="185" fontId="40" fillId="0" borderId="22" xfId="0" applyNumberFormat="1" applyFont="1" applyFill="1" applyBorder="1" applyAlignment="1">
      <alignment horizontal="center" vertical="center" wrapText="1"/>
    </xf>
    <xf numFmtId="185" fontId="40" fillId="0" borderId="8" xfId="0" applyNumberFormat="1" applyFont="1" applyFill="1" applyBorder="1" applyAlignment="1">
      <alignment horizontal="center" vertical="center" wrapText="1"/>
    </xf>
    <xf numFmtId="0" fontId="43" fillId="0" borderId="31" xfId="0" applyFont="1" applyFill="1" applyBorder="1" applyAlignment="1">
      <alignment horizontal="left" vertical="center" wrapText="1"/>
    </xf>
    <xf numFmtId="0" fontId="36" fillId="0" borderId="3"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8" xfId="0" applyFont="1" applyFill="1" applyBorder="1" applyAlignment="1">
      <alignment horizontal="center" vertical="center" wrapText="1"/>
    </xf>
    <xf numFmtId="167" fontId="40" fillId="0" borderId="3" xfId="1" applyNumberFormat="1" applyFont="1" applyFill="1" applyBorder="1" applyAlignment="1">
      <alignment horizontal="center" vertical="center"/>
    </xf>
    <xf numFmtId="167" fontId="40" fillId="0" borderId="8" xfId="1" applyNumberFormat="1" applyFont="1" applyFill="1" applyBorder="1" applyAlignment="1">
      <alignment horizontal="center" vertical="center"/>
    </xf>
    <xf numFmtId="0" fontId="5" fillId="0" borderId="20" xfId="0" applyFont="1" applyFill="1" applyBorder="1" applyAlignment="1">
      <alignment horizontal="left" vertical="center" wrapText="1"/>
    </xf>
    <xf numFmtId="0" fontId="24" fillId="0" borderId="16" xfId="0" applyFont="1" applyFill="1" applyBorder="1"/>
    <xf numFmtId="0" fontId="24" fillId="0" borderId="19" xfId="0" applyFont="1" applyFill="1" applyBorder="1"/>
    <xf numFmtId="0" fontId="5" fillId="0" borderId="2" xfId="0" applyFont="1" applyFill="1" applyBorder="1" applyAlignment="1">
      <alignment horizontal="left" vertical="center" wrapText="1"/>
    </xf>
    <xf numFmtId="0" fontId="48" fillId="0" borderId="3" xfId="0" applyFont="1" applyFill="1" applyBorder="1" applyAlignment="1">
      <alignment horizontal="left" vertical="center" wrapText="1"/>
    </xf>
    <xf numFmtId="0" fontId="48" fillId="0" borderId="22"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26" fillId="0" borderId="20" xfId="0" applyFont="1" applyBorder="1" applyAlignment="1">
      <alignment horizontal="left" vertical="center" wrapText="1"/>
    </xf>
    <xf numFmtId="0" fontId="23" fillId="0" borderId="16" xfId="0" applyFont="1" applyBorder="1"/>
    <xf numFmtId="0" fontId="23" fillId="0" borderId="19" xfId="0" applyFont="1" applyBorder="1"/>
    <xf numFmtId="0" fontId="5" fillId="0" borderId="25" xfId="0" applyFont="1" applyBorder="1" applyAlignment="1">
      <alignment horizontal="left" vertical="center" wrapText="1"/>
    </xf>
    <xf numFmtId="0" fontId="5" fillId="0" borderId="39" xfId="0" applyFont="1" applyBorder="1" applyAlignment="1">
      <alignment horizontal="left" vertical="center" wrapText="1"/>
    </xf>
    <xf numFmtId="0" fontId="16" fillId="0" borderId="38"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3" xfId="0" applyFont="1" applyFill="1" applyBorder="1" applyAlignment="1">
      <alignment horizontal="left" vertical="center" wrapText="1"/>
    </xf>
    <xf numFmtId="166" fontId="40" fillId="0" borderId="105" xfId="0" applyNumberFormat="1" applyFont="1" applyFill="1" applyBorder="1" applyAlignment="1">
      <alignment horizontal="center" vertical="center"/>
    </xf>
    <xf numFmtId="166" fontId="40" fillId="0" borderId="109" xfId="0" applyNumberFormat="1" applyFont="1" applyFill="1" applyBorder="1" applyAlignment="1">
      <alignment horizontal="center" vertical="center"/>
    </xf>
    <xf numFmtId="166" fontId="40" fillId="0" borderId="105" xfId="0" applyNumberFormat="1" applyFont="1" applyFill="1" applyBorder="1" applyAlignment="1">
      <alignment horizontal="right" vertical="center"/>
    </xf>
    <xf numFmtId="166" fontId="40" fillId="0" borderId="109" xfId="0" applyNumberFormat="1" applyFont="1" applyFill="1" applyBorder="1" applyAlignment="1">
      <alignment horizontal="right" vertical="center"/>
    </xf>
    <xf numFmtId="166" fontId="89" fillId="0" borderId="105" xfId="0" applyNumberFormat="1" applyFont="1" applyFill="1" applyBorder="1" applyAlignment="1">
      <alignment horizontal="right" vertical="center" wrapText="1"/>
    </xf>
    <xf numFmtId="166" fontId="89" fillId="0" borderId="58" xfId="0" applyNumberFormat="1" applyFont="1" applyFill="1" applyBorder="1" applyAlignment="1">
      <alignment horizontal="right" vertical="center" wrapText="1"/>
    </xf>
    <xf numFmtId="166" fontId="89" fillId="0" borderId="109" xfId="0" applyNumberFormat="1" applyFont="1" applyFill="1" applyBorder="1" applyAlignment="1">
      <alignment horizontal="right" vertical="center" wrapText="1"/>
    </xf>
    <xf numFmtId="0" fontId="26" fillId="10" borderId="45" xfId="0" applyFont="1" applyFill="1" applyBorder="1" applyAlignment="1">
      <alignment horizontal="center" vertical="center"/>
    </xf>
    <xf numFmtId="0" fontId="23" fillId="5" borderId="16" xfId="0" applyFont="1" applyFill="1" applyBorder="1" applyAlignment="1">
      <alignment horizontal="center"/>
    </xf>
    <xf numFmtId="0" fontId="23" fillId="5" borderId="19" xfId="0" applyFont="1" applyFill="1" applyBorder="1" applyAlignment="1">
      <alignment horizontal="center"/>
    </xf>
    <xf numFmtId="0" fontId="26" fillId="12" borderId="2" xfId="0" applyFont="1" applyFill="1" applyBorder="1" applyAlignment="1" applyProtection="1">
      <alignment horizontal="center" vertical="center"/>
      <protection locked="0"/>
    </xf>
    <xf numFmtId="0" fontId="26" fillId="12" borderId="10"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9" borderId="53"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13" fillId="0" borderId="20" xfId="0" applyFont="1" applyBorder="1" applyAlignment="1">
      <alignment horizontal="left" vertical="center" wrapText="1"/>
    </xf>
    <xf numFmtId="0" fontId="17" fillId="0" borderId="16" xfId="0" applyFont="1" applyBorder="1"/>
    <xf numFmtId="0" fontId="17" fillId="0" borderId="19" xfId="0" applyFont="1" applyBorder="1"/>
    <xf numFmtId="168" fontId="40" fillId="0" borderId="76" xfId="0" applyNumberFormat="1" applyFont="1" applyFill="1" applyBorder="1" applyAlignment="1">
      <alignment horizontal="right" vertical="center"/>
    </xf>
    <xf numFmtId="4" fontId="48" fillId="0" borderId="81" xfId="0" applyNumberFormat="1" applyFont="1" applyFill="1" applyBorder="1" applyAlignment="1">
      <alignment horizontal="left" vertical="center" wrapText="1"/>
    </xf>
    <xf numFmtId="4" fontId="48" fillId="0" borderId="73" xfId="0" applyNumberFormat="1" applyFont="1" applyFill="1" applyBorder="1" applyAlignment="1">
      <alignment horizontal="left" vertical="center" wrapText="1"/>
    </xf>
    <xf numFmtId="4" fontId="48" fillId="0" borderId="74" xfId="0" applyNumberFormat="1" applyFont="1" applyFill="1" applyBorder="1" applyAlignment="1">
      <alignment horizontal="left" vertical="center" wrapText="1"/>
    </xf>
    <xf numFmtId="168" fontId="40" fillId="0" borderId="76" xfId="0" applyNumberFormat="1" applyFont="1" applyFill="1" applyBorder="1" applyAlignment="1">
      <alignment horizontal="right"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0" fontId="13" fillId="3" borderId="11" xfId="0" applyFont="1" applyFill="1" applyBorder="1" applyAlignment="1">
      <alignment vertical="center" wrapText="1"/>
    </xf>
    <xf numFmtId="4" fontId="48" fillId="0" borderId="92" xfId="0" applyNumberFormat="1" applyFont="1" applyFill="1" applyBorder="1" applyAlignment="1">
      <alignment horizontal="left" vertical="center" wrapText="1"/>
    </xf>
    <xf numFmtId="4" fontId="48" fillId="0" borderId="12" xfId="0" applyNumberFormat="1" applyFont="1" applyFill="1" applyBorder="1" applyAlignment="1">
      <alignment horizontal="left" vertical="center" wrapText="1"/>
    </xf>
    <xf numFmtId="4" fontId="48" fillId="0" borderId="14" xfId="0" applyNumberFormat="1" applyFont="1" applyFill="1" applyBorder="1" applyAlignment="1">
      <alignment horizontal="left" vertical="center" wrapText="1"/>
    </xf>
    <xf numFmtId="4" fontId="48" fillId="0" borderId="64" xfId="0" applyNumberFormat="1" applyFont="1" applyFill="1" applyBorder="1" applyAlignment="1">
      <alignment horizontal="center" vertical="center" wrapText="1"/>
    </xf>
    <xf numFmtId="4" fontId="48" fillId="0" borderId="59" xfId="0" applyNumberFormat="1" applyFont="1" applyFill="1" applyBorder="1" applyAlignment="1">
      <alignment horizontal="center" vertical="center" wrapText="1"/>
    </xf>
    <xf numFmtId="4" fontId="48" fillId="0" borderId="75" xfId="0" applyNumberFormat="1" applyFont="1" applyFill="1" applyBorder="1" applyAlignment="1">
      <alignment horizontal="center" vertical="center" wrapText="1"/>
    </xf>
    <xf numFmtId="176" fontId="48" fillId="0" borderId="63" xfId="0" applyNumberFormat="1" applyFont="1" applyFill="1" applyBorder="1" applyAlignment="1">
      <alignment horizontal="center" vertical="center" wrapText="1"/>
    </xf>
    <xf numFmtId="176" fontId="48" fillId="0" borderId="58" xfId="0" applyNumberFormat="1" applyFont="1" applyFill="1" applyBorder="1" applyAlignment="1">
      <alignment horizontal="center" vertical="center" wrapText="1"/>
    </xf>
    <xf numFmtId="176" fontId="48" fillId="0" borderId="76" xfId="0" applyNumberFormat="1" applyFont="1" applyFill="1" applyBorder="1" applyAlignment="1">
      <alignment horizontal="center" vertical="center" wrapText="1"/>
    </xf>
    <xf numFmtId="4" fontId="48" fillId="0" borderId="63" xfId="0" applyNumberFormat="1" applyFont="1" applyFill="1" applyBorder="1" applyAlignment="1">
      <alignment horizontal="center" vertical="center" wrapText="1"/>
    </xf>
    <xf numFmtId="4" fontId="48" fillId="0" borderId="58" xfId="0" applyNumberFormat="1" applyFont="1" applyFill="1" applyBorder="1" applyAlignment="1">
      <alignment horizontal="center" vertical="center" wrapText="1"/>
    </xf>
    <xf numFmtId="4" fontId="48" fillId="0" borderId="76"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8" xfId="0" applyFont="1" applyFill="1" applyBorder="1" applyAlignment="1">
      <alignment horizontal="center" vertical="center" wrapText="1"/>
    </xf>
    <xf numFmtId="168" fontId="17" fillId="0" borderId="58" xfId="0" applyNumberFormat="1" applyFont="1" applyFill="1" applyBorder="1" applyAlignment="1">
      <alignment horizontal="right" vertical="center" wrapText="1"/>
    </xf>
    <xf numFmtId="168" fontId="17" fillId="0" borderId="76" xfId="0" applyNumberFormat="1" applyFont="1" applyFill="1" applyBorder="1" applyAlignment="1">
      <alignment horizontal="right" vertical="center" wrapText="1"/>
    </xf>
    <xf numFmtId="168" fontId="40" fillId="0" borderId="82" xfId="0" applyNumberFormat="1" applyFont="1" applyFill="1" applyBorder="1" applyAlignment="1">
      <alignment horizontal="right" wrapText="1"/>
    </xf>
    <xf numFmtId="168" fontId="40" fillId="0" borderId="83" xfId="0" applyNumberFormat="1" applyFont="1" applyFill="1" applyBorder="1" applyAlignment="1">
      <alignment horizontal="right" wrapText="1"/>
    </xf>
    <xf numFmtId="4" fontId="48" fillId="0" borderId="69" xfId="0" applyNumberFormat="1" applyFont="1" applyFill="1" applyBorder="1" applyAlignment="1">
      <alignment horizontal="left" vertical="center" wrapText="1"/>
    </xf>
    <xf numFmtId="168" fontId="40" fillId="0" borderId="71" xfId="0" applyNumberFormat="1" applyFont="1" applyFill="1" applyBorder="1" applyAlignment="1">
      <alignment horizontal="right" vertical="center" wrapText="1"/>
    </xf>
    <xf numFmtId="168" fontId="40" fillId="0" borderId="71" xfId="0" applyNumberFormat="1" applyFont="1" applyFill="1" applyBorder="1" applyAlignment="1">
      <alignment horizontal="right" vertical="center"/>
    </xf>
    <xf numFmtId="168" fontId="40" fillId="0" borderId="94" xfId="0" applyNumberFormat="1" applyFont="1" applyFill="1" applyBorder="1" applyAlignment="1">
      <alignment horizontal="right" vertical="center" wrapText="1"/>
    </xf>
    <xf numFmtId="168" fontId="40" fillId="0" borderId="81" xfId="0" applyNumberFormat="1" applyFont="1" applyFill="1" applyBorder="1" applyAlignment="1">
      <alignment horizontal="center"/>
    </xf>
    <xf numFmtId="168" fontId="40" fillId="0" borderId="73" xfId="0" applyNumberFormat="1" applyFont="1" applyFill="1" applyBorder="1" applyAlignment="1">
      <alignment horizontal="center"/>
    </xf>
    <xf numFmtId="168" fontId="40" fillId="0" borderId="74" xfId="0" applyNumberFormat="1" applyFont="1" applyFill="1" applyBorder="1" applyAlignment="1">
      <alignment horizontal="center"/>
    </xf>
    <xf numFmtId="0" fontId="5" fillId="0" borderId="2" xfId="0" applyFont="1" applyFill="1" applyBorder="1" applyAlignment="1">
      <alignment vertical="center" wrapText="1"/>
    </xf>
    <xf numFmtId="4" fontId="48" fillId="0" borderId="81" xfId="0" applyNumberFormat="1" applyFont="1" applyFill="1" applyBorder="1" applyAlignment="1">
      <alignment horizontal="center" vertical="center" wrapText="1"/>
    </xf>
    <xf numFmtId="4" fontId="48" fillId="0" borderId="73" xfId="0" applyNumberFormat="1" applyFont="1" applyFill="1" applyBorder="1" applyAlignment="1">
      <alignment horizontal="center" vertical="center" wrapText="1"/>
    </xf>
    <xf numFmtId="168" fontId="40" fillId="0" borderId="64" xfId="0" applyNumberFormat="1" applyFont="1" applyFill="1" applyBorder="1" applyAlignment="1">
      <alignment horizontal="right" vertical="center"/>
    </xf>
    <xf numFmtId="168" fontId="40" fillId="0" borderId="59" xfId="0" applyNumberFormat="1" applyFont="1" applyFill="1" applyBorder="1" applyAlignment="1">
      <alignment horizontal="right" vertical="center"/>
    </xf>
    <xf numFmtId="4" fontId="48" fillId="0" borderId="2" xfId="0" applyNumberFormat="1" applyFont="1" applyFill="1" applyBorder="1" applyAlignment="1">
      <alignment horizontal="left" vertical="center" wrapText="1"/>
    </xf>
    <xf numFmtId="0" fontId="19" fillId="0" borderId="0" xfId="0" applyFont="1" applyAlignment="1">
      <alignment horizontal="center" vertical="top" wrapText="1"/>
    </xf>
    <xf numFmtId="4" fontId="19" fillId="0" borderId="0" xfId="0" applyNumberFormat="1" applyFont="1" applyAlignment="1">
      <alignment horizontal="center" vertical="top" wrapText="1"/>
    </xf>
    <xf numFmtId="168" fontId="19" fillId="0" borderId="110" xfId="0" applyNumberFormat="1" applyFont="1" applyFill="1" applyBorder="1" applyAlignment="1">
      <alignment horizontal="right" vertical="center" wrapText="1"/>
    </xf>
    <xf numFmtId="168" fontId="19" fillId="0" borderId="37" xfId="0" applyNumberFormat="1" applyFont="1" applyFill="1" applyBorder="1" applyAlignment="1">
      <alignment horizontal="right" vertical="center" wrapText="1"/>
    </xf>
    <xf numFmtId="168" fontId="19" fillId="0" borderId="111" xfId="0" applyNumberFormat="1" applyFont="1" applyFill="1" applyBorder="1" applyAlignment="1">
      <alignment horizontal="right" vertical="center" wrapText="1"/>
    </xf>
    <xf numFmtId="0" fontId="43" fillId="0" borderId="2" xfId="0" applyFont="1" applyFill="1" applyBorder="1" applyAlignment="1">
      <alignment horizontal="center" vertical="center"/>
    </xf>
    <xf numFmtId="0" fontId="41" fillId="23" borderId="8" xfId="0" applyFont="1" applyFill="1" applyBorder="1" applyAlignment="1">
      <alignment horizontal="center" vertical="center"/>
    </xf>
    <xf numFmtId="0" fontId="41" fillId="23" borderId="2" xfId="0" applyFont="1" applyFill="1" applyBorder="1" applyAlignment="1">
      <alignment horizontal="center" vertical="center"/>
    </xf>
    <xf numFmtId="0" fontId="41" fillId="23" borderId="8" xfId="0" applyFont="1" applyFill="1" applyBorder="1" applyAlignment="1">
      <alignment horizontal="center" vertical="center" wrapText="1"/>
    </xf>
    <xf numFmtId="168" fontId="5" fillId="0" borderId="3" xfId="0" applyNumberFormat="1" applyFont="1" applyBorder="1" applyAlignment="1">
      <alignment horizontal="center" vertical="center"/>
    </xf>
    <xf numFmtId="168" fontId="5" fillId="0" borderId="22" xfId="0" applyNumberFormat="1" applyFont="1" applyBorder="1" applyAlignment="1">
      <alignment horizontal="center" vertical="center"/>
    </xf>
    <xf numFmtId="168" fontId="5" fillId="0" borderId="8" xfId="0" applyNumberFormat="1" applyFont="1" applyBorder="1" applyAlignment="1">
      <alignment horizontal="center" vertical="center"/>
    </xf>
    <xf numFmtId="168" fontId="19" fillId="0" borderId="3" xfId="1" applyNumberFormat="1" applyFont="1" applyBorder="1" applyAlignment="1">
      <alignment horizontal="center" vertical="center"/>
    </xf>
    <xf numFmtId="168" fontId="19" fillId="0" borderId="22" xfId="1" applyNumberFormat="1" applyFont="1" applyBorder="1" applyAlignment="1">
      <alignment horizontal="center" vertical="center"/>
    </xf>
    <xf numFmtId="168" fontId="19" fillId="0" borderId="8" xfId="1" applyNumberFormat="1" applyFont="1" applyBorder="1" applyAlignment="1">
      <alignment horizontal="center" vertical="center"/>
    </xf>
    <xf numFmtId="168" fontId="19" fillId="0" borderId="3" xfId="1" applyNumberFormat="1" applyFont="1" applyFill="1" applyBorder="1" applyAlignment="1" applyProtection="1">
      <alignment horizontal="center" vertical="center"/>
      <protection locked="0"/>
    </xf>
    <xf numFmtId="168" fontId="19" fillId="0" borderId="22" xfId="1" applyNumberFormat="1" applyFont="1" applyFill="1" applyBorder="1" applyAlignment="1" applyProtection="1">
      <alignment horizontal="center" vertical="center"/>
      <protection locked="0"/>
    </xf>
    <xf numFmtId="168" fontId="19" fillId="0" borderId="8" xfId="1" applyNumberFormat="1" applyFont="1" applyFill="1" applyBorder="1" applyAlignment="1" applyProtection="1">
      <alignment horizontal="center" vertical="center"/>
      <protection locked="0"/>
    </xf>
    <xf numFmtId="0" fontId="41" fillId="0" borderId="2" xfId="0" applyFont="1" applyFill="1" applyBorder="1" applyAlignment="1">
      <alignment horizontal="left" vertical="center" wrapText="1"/>
    </xf>
    <xf numFmtId="0" fontId="28" fillId="3" borderId="10" xfId="0" applyFont="1" applyFill="1" applyBorder="1" applyAlignment="1">
      <alignment vertical="center" wrapText="1"/>
    </xf>
    <xf numFmtId="0" fontId="28" fillId="3" borderId="4" xfId="0" applyFont="1" applyFill="1" applyBorder="1" applyAlignment="1">
      <alignment vertical="center" wrapText="1"/>
    </xf>
    <xf numFmtId="0" fontId="28" fillId="3" borderId="7" xfId="0" applyFont="1" applyFill="1" applyBorder="1" applyAlignment="1">
      <alignment vertical="center" wrapText="1"/>
    </xf>
    <xf numFmtId="0" fontId="26" fillId="5" borderId="2" xfId="0" applyFont="1" applyFill="1" applyBorder="1" applyAlignment="1">
      <alignment vertical="center" wrapText="1"/>
    </xf>
    <xf numFmtId="0" fontId="19" fillId="0" borderId="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8" xfId="0" applyFont="1" applyBorder="1" applyAlignment="1">
      <alignment horizontal="center" vertical="center" wrapText="1"/>
    </xf>
    <xf numFmtId="0" fontId="18" fillId="11" borderId="10"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7" xfId="0" applyFont="1" applyFill="1" applyBorder="1" applyAlignment="1">
      <alignment horizontal="center" vertical="center"/>
    </xf>
    <xf numFmtId="0" fontId="41" fillId="23" borderId="2" xfId="0" applyFont="1" applyFill="1" applyBorder="1" applyAlignment="1">
      <alignment horizontal="center" vertical="center" wrapText="1"/>
    </xf>
    <xf numFmtId="0" fontId="84" fillId="0" borderId="72" xfId="0" applyFont="1" applyFill="1" applyBorder="1" applyAlignment="1">
      <alignment horizontal="left" vertical="center" wrapText="1"/>
    </xf>
    <xf numFmtId="0" fontId="84" fillId="0" borderId="67" xfId="0" applyFont="1" applyFill="1" applyBorder="1" applyAlignment="1">
      <alignment horizontal="left" vertical="center" wrapText="1"/>
    </xf>
    <xf numFmtId="0" fontId="84" fillId="0" borderId="65" xfId="0" applyFont="1" applyFill="1" applyBorder="1" applyAlignment="1">
      <alignment horizontal="left" vertical="center" wrapText="1"/>
    </xf>
    <xf numFmtId="168" fontId="19" fillId="0" borderId="49" xfId="0" applyNumberFormat="1" applyFont="1" applyFill="1" applyBorder="1" applyAlignment="1">
      <alignment horizontal="right" vertical="center" wrapText="1"/>
    </xf>
    <xf numFmtId="168" fontId="19" fillId="0" borderId="30" xfId="0" applyNumberFormat="1" applyFont="1" applyFill="1" applyBorder="1" applyAlignment="1">
      <alignment horizontal="right" vertical="center" wrapText="1"/>
    </xf>
    <xf numFmtId="0" fontId="13" fillId="0" borderId="0" xfId="0" applyFont="1" applyAlignment="1">
      <alignment horizontal="center" wrapText="1"/>
    </xf>
    <xf numFmtId="4" fontId="13" fillId="0" borderId="0" xfId="0" applyNumberFormat="1" applyFont="1" applyAlignment="1">
      <alignment horizontal="center" wrapText="1"/>
    </xf>
    <xf numFmtId="176" fontId="16" fillId="0" borderId="3" xfId="0" applyNumberFormat="1" applyFont="1" applyBorder="1" applyAlignment="1">
      <alignment horizontal="center" vertical="center" wrapText="1"/>
    </xf>
    <xf numFmtId="176" fontId="16" fillId="0" borderId="22" xfId="0" applyNumberFormat="1" applyFont="1" applyBorder="1" applyAlignment="1">
      <alignment horizontal="center" vertical="center" wrapText="1"/>
    </xf>
    <xf numFmtId="176" fontId="16" fillId="0" borderId="8" xfId="0" applyNumberFormat="1" applyFont="1" applyBorder="1" applyAlignment="1">
      <alignment horizontal="center" vertical="center" wrapText="1"/>
    </xf>
    <xf numFmtId="176" fontId="16" fillId="0" borderId="11" xfId="0" applyNumberFormat="1" applyFont="1" applyBorder="1" applyAlignment="1">
      <alignment horizontal="center" vertical="center" wrapText="1"/>
    </xf>
    <xf numFmtId="176" fontId="16" fillId="0" borderId="13" xfId="0" applyNumberFormat="1" applyFont="1" applyBorder="1" applyAlignment="1">
      <alignment horizontal="center" vertical="center" wrapText="1"/>
    </xf>
    <xf numFmtId="176" fontId="16" fillId="0" borderId="9" xfId="0" applyNumberFormat="1" applyFont="1" applyBorder="1" applyAlignment="1">
      <alignment horizontal="center" vertical="center" wrapText="1"/>
    </xf>
    <xf numFmtId="0" fontId="16" fillId="0" borderId="3" xfId="0" applyFont="1" applyBorder="1" applyAlignment="1">
      <alignment horizontal="center" vertical="center"/>
    </xf>
    <xf numFmtId="0" fontId="16" fillId="0" borderId="22" xfId="0" applyFont="1" applyBorder="1" applyAlignment="1">
      <alignment horizontal="center" vertical="center"/>
    </xf>
    <xf numFmtId="0" fontId="16" fillId="0" borderId="8" xfId="0" applyFont="1" applyBorder="1" applyAlignment="1">
      <alignment horizontal="center" vertical="center"/>
    </xf>
    <xf numFmtId="0" fontId="20" fillId="14" borderId="10"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0" fillId="14" borderId="7" xfId="0" applyFont="1" applyFill="1" applyBorder="1" applyAlignment="1">
      <alignment horizontal="center" vertical="center" wrapText="1"/>
    </xf>
    <xf numFmtId="0" fontId="10" fillId="0" borderId="2" xfId="0" applyFont="1" applyFill="1" applyBorder="1"/>
    <xf numFmtId="0" fontId="21" fillId="3" borderId="1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6" fillId="23" borderId="10" xfId="0" applyFont="1" applyFill="1" applyBorder="1" applyAlignment="1">
      <alignment horizontal="center" vertical="center"/>
    </xf>
    <xf numFmtId="0" fontId="26" fillId="23" borderId="4" xfId="0" applyFont="1" applyFill="1" applyBorder="1" applyAlignment="1">
      <alignment horizontal="center" vertical="center"/>
    </xf>
    <xf numFmtId="0" fontId="26" fillId="23" borderId="7" xfId="0" applyFont="1" applyFill="1" applyBorder="1" applyAlignment="1">
      <alignment horizontal="center" vertical="center"/>
    </xf>
    <xf numFmtId="0" fontId="26" fillId="3" borderId="10" xfId="0" applyFont="1" applyFill="1" applyBorder="1" applyAlignment="1">
      <alignment vertical="center" wrapText="1"/>
    </xf>
    <xf numFmtId="0" fontId="26" fillId="3" borderId="4" xfId="0" applyFont="1" applyFill="1" applyBorder="1" applyAlignment="1">
      <alignment vertical="center" wrapText="1"/>
    </xf>
    <xf numFmtId="0" fontId="26" fillId="3" borderId="7" xfId="0" applyFont="1" applyFill="1" applyBorder="1" applyAlignment="1">
      <alignment vertical="center" wrapText="1"/>
    </xf>
    <xf numFmtId="0" fontId="93" fillId="14" borderId="55" xfId="0" applyFont="1" applyFill="1" applyBorder="1" applyAlignment="1">
      <alignment horizontal="left" vertical="center" wrapText="1"/>
    </xf>
    <xf numFmtId="0" fontId="93" fillId="14" borderId="57"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98" fillId="0" borderId="63" xfId="0" applyFont="1" applyFill="1" applyBorder="1" applyAlignment="1">
      <alignment horizontal="center" vertical="center" wrapText="1"/>
    </xf>
    <xf numFmtId="0" fontId="98" fillId="0" borderId="60" xfId="0" applyFont="1" applyFill="1" applyBorder="1" applyAlignment="1">
      <alignment horizontal="center" vertical="center" wrapText="1"/>
    </xf>
    <xf numFmtId="176" fontId="98" fillId="0" borderId="63" xfId="0" applyNumberFormat="1" applyFont="1" applyFill="1" applyBorder="1" applyAlignment="1">
      <alignment horizontal="center" vertical="center"/>
    </xf>
    <xf numFmtId="176" fontId="98" fillId="0" borderId="60" xfId="0" applyNumberFormat="1" applyFont="1" applyFill="1" applyBorder="1" applyAlignment="1">
      <alignment horizontal="center" vertical="center"/>
    </xf>
    <xf numFmtId="0" fontId="98" fillId="0" borderId="63" xfId="0" applyFont="1" applyFill="1" applyBorder="1" applyAlignment="1">
      <alignment horizontal="left" vertical="center" wrapText="1"/>
    </xf>
    <xf numFmtId="0" fontId="98" fillId="0" borderId="60" xfId="0" applyFont="1" applyFill="1" applyBorder="1" applyAlignment="1">
      <alignment horizontal="left" vertical="center" wrapText="1"/>
    </xf>
    <xf numFmtId="186" fontId="89" fillId="0" borderId="3" xfId="0" applyNumberFormat="1" applyFont="1" applyFill="1" applyBorder="1" applyAlignment="1">
      <alignment horizontal="center" vertical="center"/>
    </xf>
    <xf numFmtId="186" fontId="89" fillId="0" borderId="22" xfId="0" applyNumberFormat="1" applyFont="1" applyFill="1" applyBorder="1" applyAlignment="1">
      <alignment horizontal="center" vertical="center"/>
    </xf>
    <xf numFmtId="186" fontId="89" fillId="0" borderId="8" xfId="0" applyNumberFormat="1" applyFont="1" applyFill="1" applyBorder="1" applyAlignment="1">
      <alignment horizontal="center" vertical="center"/>
    </xf>
    <xf numFmtId="0" fontId="68" fillId="32" borderId="65" xfId="0" applyFont="1" applyFill="1" applyBorder="1" applyAlignment="1">
      <alignment horizontal="center" vertical="center" wrapText="1"/>
    </xf>
    <xf numFmtId="0" fontId="1" fillId="23" borderId="62" xfId="0" applyFont="1" applyFill="1" applyBorder="1" applyAlignment="1">
      <alignment horizontal="center"/>
    </xf>
    <xf numFmtId="0" fontId="1" fillId="23" borderId="61" xfId="0" applyFont="1" applyFill="1" applyBorder="1" applyAlignment="1">
      <alignment horizontal="center"/>
    </xf>
    <xf numFmtId="0" fontId="26" fillId="23" borderId="2" xfId="0" applyFont="1" applyFill="1" applyBorder="1" applyAlignment="1">
      <alignment horizontal="center" vertical="center"/>
    </xf>
    <xf numFmtId="0" fontId="64" fillId="0" borderId="3"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84" fillId="0" borderId="2" xfId="0" applyFont="1" applyFill="1" applyBorder="1" applyAlignment="1">
      <alignment horizontal="center" vertical="center" wrapText="1"/>
    </xf>
    <xf numFmtId="0" fontId="64" fillId="0" borderId="22" xfId="0" applyFont="1" applyFill="1" applyBorder="1" applyAlignment="1">
      <alignment horizontal="center" vertical="center" wrapText="1"/>
    </xf>
    <xf numFmtId="0" fontId="64" fillId="0" borderId="3" xfId="0" applyFont="1" applyFill="1" applyBorder="1" applyAlignment="1">
      <alignment horizontal="center" vertical="center"/>
    </xf>
    <xf numFmtId="0" fontId="64" fillId="0" borderId="22" xfId="0" applyFont="1" applyFill="1" applyBorder="1" applyAlignment="1">
      <alignment horizontal="center" vertical="center"/>
    </xf>
    <xf numFmtId="0" fontId="64" fillId="0" borderId="8" xfId="0" applyFont="1" applyFill="1" applyBorder="1" applyAlignment="1">
      <alignment horizontal="center" vertical="center"/>
    </xf>
    <xf numFmtId="0" fontId="13" fillId="12" borderId="46" xfId="0" applyFont="1" applyFill="1" applyBorder="1" applyAlignment="1">
      <alignment horizontal="center" vertical="center"/>
    </xf>
    <xf numFmtId="0" fontId="13" fillId="12" borderId="47" xfId="0" applyFont="1" applyFill="1" applyBorder="1" applyAlignment="1">
      <alignment horizontal="center" vertical="center"/>
    </xf>
    <xf numFmtId="0" fontId="13" fillId="12" borderId="51" xfId="0" applyFont="1" applyFill="1" applyBorder="1" applyAlignment="1">
      <alignment horizontal="center" vertical="center"/>
    </xf>
    <xf numFmtId="0" fontId="26" fillId="5" borderId="4" xfId="0" applyFont="1" applyFill="1" applyBorder="1" applyAlignment="1" applyProtection="1">
      <alignment horizontal="center" vertical="center"/>
      <protection locked="0"/>
    </xf>
    <xf numFmtId="0" fontId="13" fillId="12" borderId="10" xfId="0" applyFont="1" applyFill="1" applyBorder="1" applyAlignment="1" applyProtection="1">
      <alignment horizontal="center" vertical="center"/>
      <protection locked="0"/>
    </xf>
    <xf numFmtId="0" fontId="13" fillId="12" borderId="4" xfId="0" applyFont="1" applyFill="1" applyBorder="1" applyAlignment="1" applyProtection="1">
      <alignment horizontal="center" vertical="center"/>
      <protection locked="0"/>
    </xf>
    <xf numFmtId="0" fontId="13" fillId="12" borderId="7" xfId="0" applyFont="1" applyFill="1" applyBorder="1" applyAlignment="1" applyProtection="1">
      <alignment horizontal="center" vertical="center"/>
      <protection locked="0"/>
    </xf>
    <xf numFmtId="0" fontId="46" fillId="11" borderId="10" xfId="0" applyFont="1" applyFill="1" applyBorder="1" applyAlignment="1">
      <alignment horizontal="center" vertical="center"/>
    </xf>
    <xf numFmtId="0" fontId="46" fillId="11" borderId="4" xfId="0" applyFont="1" applyFill="1" applyBorder="1" applyAlignment="1">
      <alignment horizontal="center" vertical="center"/>
    </xf>
    <xf numFmtId="0" fontId="46" fillId="11" borderId="7" xfId="0" applyFont="1" applyFill="1" applyBorder="1" applyAlignment="1">
      <alignment horizontal="center" vertical="center"/>
    </xf>
    <xf numFmtId="0" fontId="10" fillId="0" borderId="71"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98" fillId="0" borderId="71" xfId="0" applyFont="1" applyFill="1" applyBorder="1" applyAlignment="1">
      <alignment horizontal="center" vertical="center" wrapText="1"/>
    </xf>
    <xf numFmtId="176" fontId="98" fillId="0" borderId="71" xfId="0" applyNumberFormat="1" applyFont="1" applyFill="1" applyBorder="1" applyAlignment="1">
      <alignment horizontal="center" vertical="center"/>
    </xf>
    <xf numFmtId="0" fontId="98" fillId="0" borderId="71" xfId="0" applyFont="1" applyFill="1" applyBorder="1" applyAlignment="1">
      <alignment horizontal="left" vertical="center" wrapText="1"/>
    </xf>
    <xf numFmtId="166" fontId="89" fillId="0" borderId="3" xfId="0" applyNumberFormat="1" applyFont="1" applyFill="1" applyBorder="1" applyAlignment="1">
      <alignment horizontal="center" vertical="center"/>
    </xf>
    <xf numFmtId="166" fontId="89" fillId="0" borderId="22" xfId="0" applyNumberFormat="1" applyFont="1" applyFill="1" applyBorder="1" applyAlignment="1">
      <alignment horizontal="center" vertical="center"/>
    </xf>
    <xf numFmtId="166" fontId="89" fillId="0" borderId="8" xfId="0" applyNumberFormat="1" applyFont="1" applyFill="1" applyBorder="1" applyAlignment="1">
      <alignment horizontal="center" vertical="center"/>
    </xf>
    <xf numFmtId="166" fontId="89" fillId="0" borderId="3" xfId="0" applyNumberFormat="1" applyFont="1" applyFill="1" applyBorder="1" applyAlignment="1">
      <alignment horizontal="right" vertical="center"/>
    </xf>
    <xf numFmtId="166" fontId="89" fillId="0" borderId="22" xfId="0" applyNumberFormat="1" applyFont="1" applyFill="1" applyBorder="1" applyAlignment="1">
      <alignment horizontal="right" vertical="center"/>
    </xf>
    <xf numFmtId="166" fontId="89" fillId="0" borderId="8" xfId="0" applyNumberFormat="1"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13" fillId="5" borderId="10"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0" fontId="26" fillId="3" borderId="10"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1" fillId="16" borderId="46" xfId="0" applyFont="1" applyFill="1" applyBorder="1" applyAlignment="1">
      <alignment horizontal="center" vertical="center"/>
    </xf>
    <xf numFmtId="0" fontId="21" fillId="16" borderId="47" xfId="0" applyFont="1" applyFill="1" applyBorder="1" applyAlignment="1">
      <alignment horizontal="center" vertical="center"/>
    </xf>
    <xf numFmtId="0" fontId="21" fillId="16" borderId="15" xfId="0" applyFont="1" applyFill="1" applyBorder="1" applyAlignment="1">
      <alignment horizontal="center" vertical="center"/>
    </xf>
    <xf numFmtId="0" fontId="42" fillId="12" borderId="14" xfId="0" applyFont="1" applyFill="1" applyBorder="1" applyAlignment="1">
      <alignment horizontal="center" vertical="center"/>
    </xf>
    <xf numFmtId="0" fontId="42" fillId="12" borderId="15" xfId="0" applyFont="1" applyFill="1" applyBorder="1" applyAlignment="1">
      <alignment horizontal="center" vertical="center"/>
    </xf>
    <xf numFmtId="0" fontId="71" fillId="31" borderId="65" xfId="0" applyFont="1" applyFill="1" applyBorder="1" applyAlignment="1">
      <alignment vertical="center" wrapText="1"/>
    </xf>
    <xf numFmtId="0" fontId="1" fillId="12" borderId="62" xfId="0" applyFont="1" applyFill="1" applyBorder="1"/>
    <xf numFmtId="0" fontId="1" fillId="12" borderId="61" xfId="0" applyFont="1" applyFill="1" applyBorder="1"/>
    <xf numFmtId="0" fontId="26" fillId="14" borderId="46" xfId="0" applyFont="1" applyFill="1" applyBorder="1" applyAlignment="1">
      <alignment horizontal="center" vertical="center"/>
    </xf>
    <xf numFmtId="0" fontId="26" fillId="14" borderId="47" xfId="0" applyFont="1" applyFill="1" applyBorder="1" applyAlignment="1">
      <alignment horizontal="center" vertical="center"/>
    </xf>
    <xf numFmtId="0" fontId="26" fillId="14" borderId="51" xfId="0" applyFont="1" applyFill="1" applyBorder="1" applyAlignment="1">
      <alignment horizontal="center" vertical="center"/>
    </xf>
    <xf numFmtId="0" fontId="26" fillId="23" borderId="46" xfId="0" applyFont="1" applyFill="1" applyBorder="1" applyAlignment="1">
      <alignment horizontal="center" vertical="center"/>
    </xf>
    <xf numFmtId="0" fontId="26" fillId="23" borderId="47" xfId="0" applyFont="1" applyFill="1" applyBorder="1" applyAlignment="1">
      <alignment horizontal="center" vertical="center"/>
    </xf>
    <xf numFmtId="0" fontId="13" fillId="14" borderId="10" xfId="0" applyFont="1" applyFill="1" applyBorder="1" applyAlignment="1" applyProtection="1">
      <alignment horizontal="center" vertical="center"/>
      <protection locked="0"/>
    </xf>
    <xf numFmtId="0" fontId="13" fillId="14" borderId="4" xfId="0" applyFont="1" applyFill="1" applyBorder="1" applyAlignment="1" applyProtection="1">
      <alignment horizontal="center" vertical="center"/>
      <protection locked="0"/>
    </xf>
    <xf numFmtId="0" fontId="13" fillId="14" borderId="7" xfId="0" applyFont="1" applyFill="1" applyBorder="1" applyAlignment="1" applyProtection="1">
      <alignment horizontal="center" vertical="center"/>
      <protection locked="0"/>
    </xf>
    <xf numFmtId="0" fontId="26" fillId="12" borderId="14" xfId="0" applyFont="1" applyFill="1" applyBorder="1" applyAlignment="1">
      <alignment horizontal="center" vertical="center"/>
    </xf>
    <xf numFmtId="0" fontId="26" fillId="12" borderId="15" xfId="0" applyFont="1" applyFill="1" applyBorder="1" applyAlignment="1">
      <alignment horizontal="center" vertical="center"/>
    </xf>
    <xf numFmtId="0" fontId="26" fillId="12" borderId="9" xfId="0" applyFont="1" applyFill="1" applyBorder="1" applyAlignment="1">
      <alignment horizontal="center" vertical="center"/>
    </xf>
    <xf numFmtId="0" fontId="64" fillId="0" borderId="63" xfId="0" applyFont="1" applyFill="1" applyBorder="1" applyAlignment="1">
      <alignment horizontal="center" vertical="center" wrapText="1"/>
    </xf>
    <xf numFmtId="0" fontId="64" fillId="0" borderId="58" xfId="0" applyFont="1" applyFill="1" applyBorder="1" applyAlignment="1">
      <alignment horizontal="center" vertical="center" wrapText="1"/>
    </xf>
    <xf numFmtId="0" fontId="64" fillId="0" borderId="60" xfId="0" applyFont="1" applyFill="1" applyBorder="1" applyAlignment="1">
      <alignment horizontal="center" vertical="center" wrapText="1"/>
    </xf>
    <xf numFmtId="166" fontId="89" fillId="0" borderId="63" xfId="0" applyNumberFormat="1" applyFont="1" applyFill="1" applyBorder="1" applyAlignment="1">
      <alignment horizontal="center" vertical="center"/>
    </xf>
    <xf numFmtId="166" fontId="89" fillId="0" borderId="58" xfId="0" applyNumberFormat="1" applyFont="1" applyFill="1" applyBorder="1" applyAlignment="1">
      <alignment horizontal="center" vertical="center"/>
    </xf>
    <xf numFmtId="166" fontId="89" fillId="0" borderId="60" xfId="0" applyNumberFormat="1" applyFont="1" applyFill="1" applyBorder="1" applyAlignment="1">
      <alignment horizontal="center" vertical="center"/>
    </xf>
    <xf numFmtId="166" fontId="89" fillId="0" borderId="63" xfId="0" applyNumberFormat="1" applyFont="1" applyFill="1" applyBorder="1" applyAlignment="1">
      <alignment horizontal="right" vertical="center"/>
    </xf>
    <xf numFmtId="166" fontId="89" fillId="0" borderId="58" xfId="0" applyNumberFormat="1" applyFont="1" applyFill="1" applyBorder="1" applyAlignment="1">
      <alignment horizontal="right" vertical="center"/>
    </xf>
    <xf numFmtId="166" fontId="89" fillId="0" borderId="60" xfId="0" applyNumberFormat="1" applyFont="1" applyFill="1" applyBorder="1" applyAlignment="1">
      <alignment horizontal="right" vertical="center"/>
    </xf>
    <xf numFmtId="166" fontId="89" fillId="0" borderId="82" xfId="0" applyNumberFormat="1" applyFont="1" applyFill="1" applyBorder="1" applyAlignment="1">
      <alignment horizontal="right" vertical="center"/>
    </xf>
    <xf numFmtId="166" fontId="89" fillId="0" borderId="83" xfId="0" applyNumberFormat="1" applyFont="1" applyFill="1" applyBorder="1" applyAlignment="1">
      <alignment horizontal="right" vertical="center"/>
    </xf>
    <xf numFmtId="166" fontId="89" fillId="0" borderId="84" xfId="0" applyNumberFormat="1" applyFont="1" applyFill="1" applyBorder="1" applyAlignment="1">
      <alignment horizontal="right" vertical="center"/>
    </xf>
    <xf numFmtId="164" fontId="26" fillId="18" borderId="10" xfId="0" applyNumberFormat="1" applyFont="1" applyFill="1" applyBorder="1" applyAlignment="1">
      <alignment horizontal="left" vertical="center"/>
    </xf>
    <xf numFmtId="164" fontId="26" fillId="18" borderId="4" xfId="0" applyNumberFormat="1" applyFont="1" applyFill="1" applyBorder="1" applyAlignment="1">
      <alignment horizontal="left" vertical="center"/>
    </xf>
    <xf numFmtId="164" fontId="26" fillId="18" borderId="7" xfId="0" applyNumberFormat="1" applyFont="1" applyFill="1" applyBorder="1" applyAlignment="1">
      <alignment horizontal="left" vertical="center"/>
    </xf>
    <xf numFmtId="0" fontId="42" fillId="23" borderId="10" xfId="0" applyFont="1" applyFill="1" applyBorder="1" applyAlignment="1">
      <alignment horizontal="center" vertical="center"/>
    </xf>
    <xf numFmtId="0" fontId="42" fillId="23" borderId="4" xfId="0" applyFont="1" applyFill="1" applyBorder="1" applyAlignment="1">
      <alignment horizontal="center" vertical="center"/>
    </xf>
    <xf numFmtId="0" fontId="21" fillId="3" borderId="7" xfId="0" applyFont="1" applyFill="1" applyBorder="1" applyAlignment="1">
      <alignment horizontal="left" vertical="center" wrapText="1"/>
    </xf>
    <xf numFmtId="0" fontId="2" fillId="11" borderId="10"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6" fillId="12" borderId="46" xfId="0" applyFont="1" applyFill="1" applyBorder="1" applyAlignment="1">
      <alignment horizontal="center" vertical="center"/>
    </xf>
    <xf numFmtId="0" fontId="26" fillId="12" borderId="47" xfId="0" applyFont="1" applyFill="1" applyBorder="1" applyAlignment="1">
      <alignment horizontal="center" vertical="center"/>
    </xf>
    <xf numFmtId="0" fontId="44" fillId="26" borderId="4" xfId="0" applyFont="1" applyFill="1" applyBorder="1" applyAlignment="1">
      <alignment vertical="center" wrapText="1"/>
    </xf>
    <xf numFmtId="0" fontId="44" fillId="26" borderId="7" xfId="0" applyFont="1" applyFill="1" applyBorder="1" applyAlignment="1">
      <alignment vertical="center" wrapText="1"/>
    </xf>
    <xf numFmtId="167" fontId="40" fillId="0" borderId="2" xfId="1" applyNumberFormat="1" applyFont="1" applyFill="1" applyBorder="1" applyAlignment="1">
      <alignment horizontal="right" vertical="center"/>
    </xf>
    <xf numFmtId="167" fontId="17" fillId="0" borderId="2" xfId="1" applyNumberFormat="1" applyFont="1" applyFill="1" applyBorder="1"/>
    <xf numFmtId="0" fontId="26" fillId="23" borderId="3" xfId="0" applyFont="1" applyFill="1" applyBorder="1" applyAlignment="1">
      <alignment horizontal="center" vertical="center"/>
    </xf>
    <xf numFmtId="0" fontId="21" fillId="3" borderId="2" xfId="0" applyFont="1" applyFill="1" applyBorder="1" applyAlignment="1">
      <alignment horizontal="left" vertical="center" wrapText="1"/>
    </xf>
    <xf numFmtId="2" fontId="72" fillId="0" borderId="0" xfId="0" applyNumberFormat="1" applyFont="1" applyFill="1" applyBorder="1" applyAlignment="1">
      <alignment vertical="center" wrapText="1"/>
    </xf>
    <xf numFmtId="0" fontId="1" fillId="0" borderId="0" xfId="0" applyFont="1" applyFill="1" applyBorder="1"/>
    <xf numFmtId="0" fontId="76" fillId="0" borderId="0" xfId="0" applyFont="1" applyBorder="1" applyAlignment="1">
      <alignment horizontal="center" vertical="center" wrapText="1"/>
    </xf>
    <xf numFmtId="0" fontId="1" fillId="0" borderId="0" xfId="0" applyFont="1" applyBorder="1"/>
    <xf numFmtId="14" fontId="56" fillId="0" borderId="2" xfId="0" applyNumberFormat="1" applyFont="1" applyFill="1" applyBorder="1" applyAlignment="1">
      <alignment horizontal="center" vertical="center" wrapText="1"/>
    </xf>
    <xf numFmtId="0" fontId="29" fillId="0" borderId="2" xfId="0" applyFont="1" applyFill="1" applyBorder="1"/>
    <xf numFmtId="9" fontId="43" fillId="0" borderId="2" xfId="0" applyNumberFormat="1" applyFont="1" applyBorder="1" applyAlignment="1">
      <alignment horizontal="left" vertical="center" wrapText="1"/>
    </xf>
    <xf numFmtId="0" fontId="43" fillId="0" borderId="2" xfId="0" applyFont="1" applyBorder="1" applyAlignment="1">
      <alignment horizontal="center" vertical="center" wrapText="1"/>
    </xf>
    <xf numFmtId="168" fontId="40" fillId="0" borderId="64" xfId="0" applyNumberFormat="1" applyFont="1" applyBorder="1" applyAlignment="1">
      <alignment horizontal="right" vertical="center" wrapText="1"/>
    </xf>
    <xf numFmtId="168" fontId="17" fillId="0" borderId="61" xfId="0" applyNumberFormat="1" applyFont="1" applyBorder="1"/>
    <xf numFmtId="168" fontId="40" fillId="0" borderId="63" xfId="0" applyNumberFormat="1" applyFont="1" applyBorder="1" applyAlignment="1">
      <alignment horizontal="right" vertical="center" wrapText="1"/>
    </xf>
    <xf numFmtId="168" fontId="17" fillId="0" borderId="60" xfId="0" applyNumberFormat="1" applyFont="1" applyBorder="1"/>
    <xf numFmtId="168" fontId="40" fillId="0" borderId="66" xfId="0" applyNumberFormat="1" applyFont="1" applyBorder="1" applyAlignment="1">
      <alignment horizontal="right" vertical="center" wrapText="1"/>
    </xf>
    <xf numFmtId="168" fontId="17" fillId="0" borderId="65" xfId="0" applyNumberFormat="1" applyFont="1" applyBorder="1"/>
    <xf numFmtId="0" fontId="56" fillId="0" borderId="0" xfId="0" applyFont="1" applyBorder="1" applyAlignment="1">
      <alignment vertical="center" wrapText="1"/>
    </xf>
    <xf numFmtId="0" fontId="43" fillId="0" borderId="2" xfId="0" applyFont="1" applyBorder="1" applyAlignment="1">
      <alignment horizontal="left" vertical="center" wrapText="1"/>
    </xf>
    <xf numFmtId="14" fontId="56" fillId="0" borderId="2" xfId="0" applyNumberFormat="1" applyFont="1" applyBorder="1" applyAlignment="1">
      <alignment horizontal="center" vertical="center" wrapText="1"/>
    </xf>
    <xf numFmtId="0" fontId="29" fillId="0" borderId="2" xfId="0" applyFont="1" applyBorder="1"/>
    <xf numFmtId="0" fontId="93" fillId="27" borderId="2" xfId="0" applyFont="1" applyFill="1" applyBorder="1" applyAlignment="1">
      <alignment horizontal="center" vertical="center" wrapText="1"/>
    </xf>
    <xf numFmtId="0" fontId="93" fillId="32" borderId="2" xfId="0" applyFont="1" applyFill="1" applyBorder="1" applyAlignment="1">
      <alignment horizontal="center" vertical="center" wrapText="1"/>
    </xf>
    <xf numFmtId="174" fontId="40" fillId="0" borderId="63" xfId="0" applyNumberFormat="1" applyFont="1" applyFill="1" applyBorder="1" applyAlignment="1">
      <alignment horizontal="center" vertical="center" wrapText="1"/>
    </xf>
    <xf numFmtId="174" fontId="40" fillId="0" borderId="58" xfId="0" applyNumberFormat="1" applyFont="1" applyFill="1" applyBorder="1" applyAlignment="1">
      <alignment horizontal="center" vertical="center" wrapText="1"/>
    </xf>
    <xf numFmtId="174" fontId="40" fillId="0" borderId="60" xfId="0" applyNumberFormat="1" applyFont="1" applyFill="1" applyBorder="1" applyAlignment="1">
      <alignment horizontal="center" vertical="center" wrapText="1"/>
    </xf>
    <xf numFmtId="174" fontId="40" fillId="0" borderId="82" xfId="0" applyNumberFormat="1" applyFont="1" applyFill="1" applyBorder="1" applyAlignment="1">
      <alignment horizontal="center" vertical="center" wrapText="1"/>
    </xf>
    <xf numFmtId="174" fontId="40" fillId="0" borderId="83" xfId="0" applyNumberFormat="1" applyFont="1" applyFill="1" applyBorder="1" applyAlignment="1">
      <alignment horizontal="center" vertical="center" wrapText="1"/>
    </xf>
    <xf numFmtId="174" fontId="40" fillId="0" borderId="84" xfId="0" applyNumberFormat="1" applyFont="1" applyFill="1" applyBorder="1" applyAlignment="1">
      <alignment horizontal="center" vertical="center" wrapText="1"/>
    </xf>
    <xf numFmtId="0" fontId="55" fillId="0" borderId="81" xfId="0" applyFont="1" applyFill="1" applyBorder="1" applyAlignment="1">
      <alignment horizontal="left" vertical="center" wrapText="1"/>
    </xf>
    <xf numFmtId="0" fontId="55" fillId="0" borderId="73" xfId="0" applyFont="1" applyFill="1" applyBorder="1" applyAlignment="1">
      <alignment horizontal="left" vertical="center" wrapText="1"/>
    </xf>
    <xf numFmtId="0" fontId="55" fillId="0" borderId="82" xfId="0" applyFont="1" applyFill="1" applyBorder="1" applyAlignment="1">
      <alignment horizontal="center" vertical="center" wrapText="1"/>
    </xf>
    <xf numFmtId="0" fontId="55" fillId="0" borderId="83" xfId="0" applyFont="1" applyFill="1" applyBorder="1" applyAlignment="1">
      <alignment horizontal="center" vertical="center" wrapText="1"/>
    </xf>
    <xf numFmtId="174" fontId="40" fillId="0" borderId="81" xfId="0" applyNumberFormat="1" applyFont="1" applyFill="1" applyBorder="1" applyAlignment="1">
      <alignment horizontal="center" vertical="center" wrapText="1"/>
    </xf>
    <xf numFmtId="174" fontId="40" fillId="0" borderId="73" xfId="0" applyNumberFormat="1" applyFont="1" applyFill="1" applyBorder="1" applyAlignment="1">
      <alignment horizontal="center" vertical="center" wrapText="1"/>
    </xf>
    <xf numFmtId="0" fontId="43" fillId="0" borderId="81" xfId="0" applyFont="1" applyFill="1" applyBorder="1" applyAlignment="1">
      <alignment horizontal="left" vertical="center" wrapText="1"/>
    </xf>
    <xf numFmtId="0" fontId="43" fillId="0" borderId="73" xfId="0" applyFont="1" applyFill="1" applyBorder="1" applyAlignment="1">
      <alignment horizontal="left" vertical="center" wrapText="1"/>
    </xf>
    <xf numFmtId="0" fontId="43" fillId="0" borderId="79" xfId="0" applyFont="1" applyFill="1" applyBorder="1" applyAlignment="1">
      <alignment horizontal="left" vertical="center" wrapText="1"/>
    </xf>
    <xf numFmtId="0" fontId="93" fillId="28" borderId="10" xfId="0" applyFont="1" applyFill="1" applyBorder="1" applyAlignment="1">
      <alignment horizontal="center" vertical="center" wrapText="1"/>
    </xf>
    <xf numFmtId="0" fontId="93" fillId="28" borderId="4" xfId="0" applyFont="1" applyFill="1" applyBorder="1" applyAlignment="1">
      <alignment horizontal="center" vertical="center" wrapText="1"/>
    </xf>
    <xf numFmtId="0" fontId="55" fillId="0" borderId="79" xfId="0" applyFont="1" applyFill="1" applyBorder="1" applyAlignment="1">
      <alignment horizontal="left" vertical="center" wrapText="1"/>
    </xf>
    <xf numFmtId="0" fontId="55" fillId="0" borderId="84" xfId="0" applyFont="1" applyFill="1" applyBorder="1" applyAlignment="1">
      <alignment horizontal="center" vertical="center" wrapText="1"/>
    </xf>
    <xf numFmtId="174" fontId="40" fillId="0" borderId="79" xfId="0" applyNumberFormat="1" applyFont="1" applyFill="1" applyBorder="1" applyAlignment="1">
      <alignment horizontal="center" vertical="center" wrapText="1"/>
    </xf>
    <xf numFmtId="0" fontId="43" fillId="0" borderId="81" xfId="0" applyFont="1" applyFill="1" applyBorder="1" applyAlignment="1">
      <alignment vertical="center" wrapText="1"/>
    </xf>
    <xf numFmtId="0" fontId="43" fillId="0" borderId="79" xfId="0" applyFont="1" applyFill="1" applyBorder="1" applyAlignment="1">
      <alignment vertical="center" wrapText="1"/>
    </xf>
    <xf numFmtId="0" fontId="55" fillId="0" borderId="63" xfId="0" applyFont="1" applyFill="1" applyBorder="1" applyAlignment="1">
      <alignment horizontal="center" vertical="center" wrapText="1"/>
    </xf>
    <xf numFmtId="0" fontId="55" fillId="0" borderId="60" xfId="0" applyFont="1" applyFill="1" applyBorder="1" applyAlignment="1">
      <alignment horizontal="center" vertical="center" wrapText="1"/>
    </xf>
    <xf numFmtId="0" fontId="15" fillId="23" borderId="10" xfId="0" applyFont="1" applyFill="1" applyBorder="1" applyAlignment="1">
      <alignment horizontal="center" vertical="center"/>
    </xf>
    <xf numFmtId="0" fontId="15" fillId="23" borderId="4" xfId="0" applyFont="1" applyFill="1" applyBorder="1" applyAlignment="1">
      <alignment horizontal="center" vertical="center"/>
    </xf>
    <xf numFmtId="0" fontId="15" fillId="23" borderId="7" xfId="0" applyFont="1" applyFill="1" applyBorder="1" applyAlignment="1">
      <alignment horizontal="center" vertical="center"/>
    </xf>
    <xf numFmtId="0" fontId="24" fillId="0" borderId="81" xfId="0" applyFont="1" applyFill="1" applyBorder="1" applyAlignment="1">
      <alignment horizontal="left" vertical="center" wrapText="1"/>
    </xf>
    <xf numFmtId="0" fontId="24" fillId="0" borderId="73" xfId="0" applyFont="1" applyFill="1" applyBorder="1" applyAlignment="1">
      <alignment horizontal="left" vertical="center" wrapText="1"/>
    </xf>
    <xf numFmtId="0" fontId="24" fillId="0" borderId="79" xfId="0" applyFont="1" applyFill="1" applyBorder="1" applyAlignment="1">
      <alignment horizontal="left" vertical="center" wrapText="1"/>
    </xf>
    <xf numFmtId="0" fontId="55" fillId="0" borderId="58" xfId="0" applyFont="1" applyFill="1" applyBorder="1" applyAlignment="1">
      <alignment horizontal="center" vertical="center" wrapText="1"/>
    </xf>
    <xf numFmtId="0" fontId="15" fillId="14" borderId="2" xfId="0" applyFont="1" applyFill="1" applyBorder="1" applyAlignment="1">
      <alignment horizontal="center" vertical="center"/>
    </xf>
    <xf numFmtId="168" fontId="19" fillId="0" borderId="3" xfId="0" applyNumberFormat="1" applyFont="1" applyFill="1" applyBorder="1" applyAlignment="1">
      <alignment horizontal="right" vertical="center" wrapText="1"/>
    </xf>
    <xf numFmtId="168" fontId="19" fillId="0" borderId="22" xfId="0" applyNumberFormat="1" applyFont="1" applyFill="1" applyBorder="1" applyAlignment="1">
      <alignment horizontal="right" vertical="center" wrapText="1"/>
    </xf>
    <xf numFmtId="168" fontId="19" fillId="0" borderId="8" xfId="0" applyNumberFormat="1" applyFont="1" applyFill="1" applyBorder="1" applyAlignment="1">
      <alignment horizontal="right" vertical="center" wrapText="1"/>
    </xf>
    <xf numFmtId="177" fontId="19" fillId="0" borderId="3" xfId="0" applyNumberFormat="1" applyFont="1" applyFill="1" applyBorder="1" applyAlignment="1">
      <alignment horizontal="center" vertical="center"/>
    </xf>
    <xf numFmtId="177" fontId="19" fillId="0" borderId="22" xfId="0" applyNumberFormat="1" applyFont="1" applyFill="1" applyBorder="1" applyAlignment="1">
      <alignment horizontal="center" vertical="center"/>
    </xf>
    <xf numFmtId="177" fontId="19" fillId="0" borderId="8" xfId="0" applyNumberFormat="1" applyFont="1" applyFill="1" applyBorder="1" applyAlignment="1">
      <alignment horizontal="center" vertical="center"/>
    </xf>
    <xf numFmtId="186" fontId="40" fillId="0" borderId="0" xfId="0" applyNumberFormat="1" applyFont="1" applyFill="1" applyBorder="1" applyAlignment="1">
      <alignment horizontal="center" vertical="center" wrapText="1"/>
    </xf>
    <xf numFmtId="186" fontId="40" fillId="0" borderId="3" xfId="0" applyNumberFormat="1" applyFont="1" applyFill="1" applyBorder="1" applyAlignment="1">
      <alignment horizontal="center" vertical="center" wrapText="1"/>
    </xf>
    <xf numFmtId="186" fontId="40" fillId="0" borderId="22" xfId="0" applyNumberFormat="1" applyFont="1" applyFill="1" applyBorder="1" applyAlignment="1">
      <alignment horizontal="center" vertical="center" wrapText="1"/>
    </xf>
    <xf numFmtId="186" fontId="40" fillId="0" borderId="8" xfId="0" applyNumberFormat="1" applyFont="1" applyFill="1" applyBorder="1" applyAlignment="1">
      <alignment horizontal="center" vertical="center" wrapText="1"/>
    </xf>
    <xf numFmtId="0" fontId="22" fillId="23" borderId="10" xfId="0" applyFont="1" applyFill="1" applyBorder="1" applyAlignment="1">
      <alignment horizontal="center" vertical="center" wrapText="1"/>
    </xf>
    <xf numFmtId="0" fontId="22" fillId="23" borderId="4" xfId="0" applyFont="1" applyFill="1" applyBorder="1" applyAlignment="1">
      <alignment horizontal="center" vertical="center" wrapText="1"/>
    </xf>
    <xf numFmtId="0" fontId="22" fillId="23" borderId="7"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 fillId="11" borderId="2"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4" xfId="0" applyFont="1" applyFill="1" applyBorder="1" applyAlignment="1">
      <alignment horizontal="left" vertical="center" wrapText="1"/>
    </xf>
    <xf numFmtId="168" fontId="17" fillId="0" borderId="3" xfId="0" applyNumberFormat="1" applyFont="1" applyFill="1" applyBorder="1" applyAlignment="1">
      <alignment horizontal="right" vertical="center"/>
    </xf>
    <xf numFmtId="168" fontId="17" fillId="0" borderId="8" xfId="0" applyNumberFormat="1" applyFont="1" applyFill="1" applyBorder="1" applyAlignment="1">
      <alignment horizontal="right" vertical="center"/>
    </xf>
    <xf numFmtId="0" fontId="112" fillId="32" borderId="10" xfId="0" applyFont="1" applyFill="1" applyBorder="1" applyAlignment="1">
      <alignment horizontal="center" vertical="center" wrapText="1"/>
    </xf>
    <xf numFmtId="0" fontId="112" fillId="32" borderId="4" xfId="0" applyFont="1" applyFill="1" applyBorder="1" applyAlignment="1">
      <alignment horizontal="center" vertical="center" wrapText="1"/>
    </xf>
    <xf numFmtId="0" fontId="112" fillId="32" borderId="99" xfId="0" applyFont="1" applyFill="1" applyBorder="1" applyAlignment="1">
      <alignment horizontal="center" vertical="center" wrapText="1"/>
    </xf>
    <xf numFmtId="0" fontId="79" fillId="0" borderId="2" xfId="0" applyFont="1" applyBorder="1" applyAlignment="1">
      <alignment vertical="center" wrapText="1"/>
    </xf>
    <xf numFmtId="0" fontId="1" fillId="0" borderId="2" xfId="0" applyFont="1" applyBorder="1" applyAlignment="1">
      <alignment vertical="center"/>
    </xf>
    <xf numFmtId="0" fontId="79" fillId="0" borderId="2" xfId="0" applyFont="1" applyBorder="1" applyAlignment="1">
      <alignment wrapText="1"/>
    </xf>
    <xf numFmtId="0" fontId="1" fillId="0" borderId="2" xfId="0" applyFont="1" applyBorder="1"/>
    <xf numFmtId="0" fontId="111" fillId="32" borderId="102" xfId="0" applyFont="1" applyFill="1" applyBorder="1" applyAlignment="1">
      <alignment horizontal="center" vertical="center" wrapText="1"/>
    </xf>
    <xf numFmtId="0" fontId="111" fillId="32" borderId="91" xfId="0" applyFont="1" applyFill="1" applyBorder="1" applyAlignment="1">
      <alignment horizontal="center" vertical="center" wrapText="1"/>
    </xf>
    <xf numFmtId="0" fontId="111" fillId="32" borderId="90" xfId="0" applyFont="1" applyFill="1" applyBorder="1" applyAlignment="1">
      <alignment horizontal="center" vertical="center" wrapText="1"/>
    </xf>
    <xf numFmtId="0" fontId="84" fillId="0" borderId="3" xfId="0" applyFont="1" applyFill="1" applyBorder="1" applyAlignment="1">
      <alignment horizontal="center" vertical="center" wrapText="1"/>
    </xf>
    <xf numFmtId="0" fontId="84" fillId="0" borderId="8"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89" fillId="0" borderId="3" xfId="0" applyFont="1" applyFill="1" applyBorder="1" applyAlignment="1">
      <alignment horizontal="center" vertical="center" wrapText="1"/>
    </xf>
    <xf numFmtId="0" fontId="89" fillId="0" borderId="8" xfId="0" applyFont="1" applyFill="1" applyBorder="1" applyAlignment="1">
      <alignment horizontal="center" vertical="center" wrapText="1"/>
    </xf>
    <xf numFmtId="168" fontId="17" fillId="0" borderId="3" xfId="0" applyNumberFormat="1" applyFont="1" applyFill="1" applyBorder="1" applyAlignment="1">
      <alignment horizontal="right" vertical="center" wrapText="1"/>
    </xf>
    <xf numFmtId="168" fontId="17" fillId="0" borderId="8"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1" fillId="33" borderId="45" xfId="0" applyFont="1" applyFill="1" applyBorder="1" applyAlignment="1">
      <alignment horizontal="center" vertical="center"/>
    </xf>
    <xf numFmtId="0" fontId="32" fillId="23" borderId="21" xfId="0" applyFont="1" applyFill="1" applyBorder="1" applyAlignment="1">
      <alignment horizontal="center" vertical="center"/>
    </xf>
    <xf numFmtId="0" fontId="32" fillId="23" borderId="23" xfId="0" applyFont="1" applyFill="1" applyBorder="1" applyAlignment="1">
      <alignment horizontal="center" vertical="center"/>
    </xf>
    <xf numFmtId="0" fontId="44" fillId="14" borderId="2" xfId="0" applyFont="1" applyFill="1" applyBorder="1" applyAlignment="1">
      <alignment vertical="center"/>
    </xf>
    <xf numFmtId="0" fontId="21" fillId="8" borderId="2" xfId="0" applyFont="1" applyFill="1" applyBorder="1" applyAlignment="1">
      <alignment horizontal="left" vertical="center"/>
    </xf>
    <xf numFmtId="0" fontId="17" fillId="0" borderId="2" xfId="0" applyFont="1" applyBorder="1" applyAlignment="1">
      <alignment vertical="center"/>
    </xf>
    <xf numFmtId="0" fontId="21" fillId="33" borderId="2" xfId="0" applyFont="1" applyFill="1" applyBorder="1" applyAlignment="1">
      <alignment horizontal="center" vertical="center"/>
    </xf>
    <xf numFmtId="0" fontId="21" fillId="15" borderId="2" xfId="0" applyFont="1" applyFill="1" applyBorder="1" applyAlignment="1">
      <alignment horizontal="left" vertical="center" wrapText="1"/>
    </xf>
    <xf numFmtId="0" fontId="18" fillId="15" borderId="2" xfId="0" applyFont="1" applyFill="1" applyBorder="1" applyAlignment="1">
      <alignment horizontal="left" vertical="center" wrapText="1"/>
    </xf>
    <xf numFmtId="0" fontId="111" fillId="14" borderId="10" xfId="0" applyFont="1" applyFill="1" applyBorder="1" applyAlignment="1">
      <alignment horizontal="left" vertical="center" wrapText="1"/>
    </xf>
    <xf numFmtId="0" fontId="111" fillId="14" borderId="7" xfId="0" applyFont="1" applyFill="1" applyBorder="1" applyAlignment="1">
      <alignment horizontal="left" vertical="center" wrapText="1"/>
    </xf>
    <xf numFmtId="0" fontId="93" fillId="35" borderId="2" xfId="0" applyFont="1" applyFill="1" applyBorder="1" applyAlignment="1">
      <alignment horizontal="center" vertical="center" wrapText="1"/>
    </xf>
    <xf numFmtId="0" fontId="19" fillId="0" borderId="0" xfId="0" applyFont="1" applyAlignment="1">
      <alignment horizontal="left" vertical="top" wrapText="1"/>
    </xf>
    <xf numFmtId="0" fontId="40" fillId="0" borderId="10" xfId="0" applyFont="1" applyBorder="1" applyAlignment="1">
      <alignment horizontal="left"/>
    </xf>
    <xf numFmtId="0" fontId="40" fillId="0" borderId="4" xfId="0" applyFont="1" applyBorder="1" applyAlignment="1">
      <alignment horizontal="left"/>
    </xf>
    <xf numFmtId="0" fontId="40" fillId="0" borderId="7" xfId="0" applyFont="1" applyBorder="1" applyAlignment="1">
      <alignment horizontal="left"/>
    </xf>
    <xf numFmtId="0" fontId="40" fillId="0" borderId="5" xfId="0" applyFont="1" applyBorder="1" applyAlignment="1">
      <alignment horizontal="left"/>
    </xf>
    <xf numFmtId="0" fontId="40" fillId="0" borderId="6" xfId="0" applyFont="1" applyBorder="1" applyAlignment="1">
      <alignment horizontal="left"/>
    </xf>
    <xf numFmtId="0" fontId="40" fillId="0" borderId="11" xfId="0" applyFont="1" applyBorder="1" applyAlignment="1">
      <alignment horizontal="left"/>
    </xf>
    <xf numFmtId="0" fontId="40" fillId="0" borderId="4" xfId="0" applyFont="1" applyBorder="1" applyAlignment="1">
      <alignment horizontal="center"/>
    </xf>
    <xf numFmtId="0" fontId="40" fillId="0" borderId="7" xfId="0" applyFont="1" applyBorder="1" applyAlignment="1">
      <alignment horizontal="center"/>
    </xf>
    <xf numFmtId="0" fontId="40" fillId="0" borderId="6" xfId="0" applyFont="1" applyFill="1" applyBorder="1" applyAlignment="1">
      <alignment horizontal="center"/>
    </xf>
    <xf numFmtId="0" fontId="40" fillId="0" borderId="11" xfId="0" applyFont="1" applyFill="1" applyBorder="1" applyAlignment="1">
      <alignment horizontal="center"/>
    </xf>
  </cellXfs>
  <cellStyles count="15">
    <cellStyle name="Comma" xfId="1" builtinId="3"/>
    <cellStyle name="Comma 10" xfId="2"/>
    <cellStyle name="Comma 2 3" xfId="3"/>
    <cellStyle name="Comma 3" xfId="4"/>
    <cellStyle name="Comma 7" xfId="5"/>
    <cellStyle name="Currency 3" xfId="6"/>
    <cellStyle name="Hyperlink 2" xfId="7"/>
    <cellStyle name="Normal" xfId="0" builtinId="0"/>
    <cellStyle name="Normal 2" xfId="8"/>
    <cellStyle name="Normal 2 2" xfId="9"/>
    <cellStyle name="Normal 2 3" xfId="10"/>
    <cellStyle name="Normal 2 4" xfId="11"/>
    <cellStyle name="Normal 3" xfId="12"/>
    <cellStyle name="Normal 3 2" xfId="13"/>
    <cellStyle name="Normal 7" xfId="14"/>
  </cellStyles>
  <dxfs count="0"/>
  <tableStyles count="0" defaultTableStyle="TableStyleMedium2" defaultPivotStyle="PivotStyleLight16"/>
  <colors>
    <mruColors>
      <color rgb="FF33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691515</xdr:colOff>
      <xdr:row>3</xdr:row>
      <xdr:rowOff>28575</xdr:rowOff>
    </xdr:from>
    <xdr:to>
      <xdr:col>2</xdr:col>
      <xdr:colOff>962328</xdr:colOff>
      <xdr:row>3</xdr:row>
      <xdr:rowOff>182245</xdr:rowOff>
    </xdr:to>
    <xdr:sp macro="" textlink="">
      <xdr:nvSpPr>
        <xdr:cNvPr id="2" name="Rectangle 1"/>
        <xdr:cNvSpPr/>
      </xdr:nvSpPr>
      <xdr:spPr>
        <a:xfrm>
          <a:off x="1415415" y="1000125"/>
          <a:ext cx="270813" cy="1536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691515</xdr:colOff>
      <xdr:row>3</xdr:row>
      <xdr:rowOff>28575</xdr:rowOff>
    </xdr:from>
    <xdr:to>
      <xdr:col>2</xdr:col>
      <xdr:colOff>962328</xdr:colOff>
      <xdr:row>3</xdr:row>
      <xdr:rowOff>182245</xdr:rowOff>
    </xdr:to>
    <xdr:sp macro="" textlink="">
      <xdr:nvSpPr>
        <xdr:cNvPr id="2" name="Rectangle 1"/>
        <xdr:cNvSpPr/>
      </xdr:nvSpPr>
      <xdr:spPr>
        <a:xfrm>
          <a:off x="1415415" y="1000125"/>
          <a:ext cx="270813" cy="1536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691515</xdr:colOff>
      <xdr:row>3</xdr:row>
      <xdr:rowOff>28575</xdr:rowOff>
    </xdr:from>
    <xdr:to>
      <xdr:col>2</xdr:col>
      <xdr:colOff>962328</xdr:colOff>
      <xdr:row>3</xdr:row>
      <xdr:rowOff>182245</xdr:rowOff>
    </xdr:to>
    <xdr:sp macro="" textlink="">
      <xdr:nvSpPr>
        <xdr:cNvPr id="2" name="Rectangle 1"/>
        <xdr:cNvSpPr/>
      </xdr:nvSpPr>
      <xdr:spPr>
        <a:xfrm>
          <a:off x="1415415" y="1000125"/>
          <a:ext cx="270813" cy="1536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691515</xdr:colOff>
      <xdr:row>3</xdr:row>
      <xdr:rowOff>28575</xdr:rowOff>
    </xdr:from>
    <xdr:to>
      <xdr:col>2</xdr:col>
      <xdr:colOff>962328</xdr:colOff>
      <xdr:row>3</xdr:row>
      <xdr:rowOff>182245</xdr:rowOff>
    </xdr:to>
    <xdr:sp macro="" textlink="">
      <xdr:nvSpPr>
        <xdr:cNvPr id="2" name="Rectangle 1"/>
        <xdr:cNvSpPr/>
      </xdr:nvSpPr>
      <xdr:spPr>
        <a:xfrm>
          <a:off x="1415415" y="1000125"/>
          <a:ext cx="270813" cy="1536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3"/>
  <sheetViews>
    <sheetView showGridLines="0" topLeftCell="B1" zoomScale="91" zoomScaleNormal="91" workbookViewId="0">
      <selection activeCell="E139" sqref="E139:E145"/>
    </sheetView>
  </sheetViews>
  <sheetFormatPr defaultRowHeight="15"/>
  <cols>
    <col min="1" max="1" width="9.140625" style="194"/>
    <col min="2" max="2" width="1.7109375" style="194" customWidth="1"/>
    <col min="3" max="3" width="25" style="194" customWidth="1"/>
    <col min="4" max="4" width="35.7109375" style="194" customWidth="1"/>
    <col min="5" max="5" width="17.85546875" style="194" customWidth="1"/>
    <col min="6" max="6" width="10.140625" style="194" customWidth="1"/>
    <col min="7" max="7" width="10.42578125" style="194" customWidth="1"/>
    <col min="8" max="8" width="23.7109375" style="194" customWidth="1"/>
    <col min="9" max="9" width="12.7109375" style="194" customWidth="1"/>
    <col min="10" max="10" width="14.85546875" style="194" customWidth="1"/>
    <col min="11" max="11" width="14.28515625" style="194" customWidth="1"/>
    <col min="12" max="12" width="13.5703125" style="194" customWidth="1"/>
    <col min="13" max="13" width="15.85546875" style="194" customWidth="1"/>
    <col min="14" max="14" width="14.42578125" style="194" customWidth="1"/>
    <col min="15" max="15" width="11.85546875" style="194" customWidth="1"/>
    <col min="16" max="16" width="11.42578125" style="194" customWidth="1"/>
    <col min="17" max="16384" width="9.140625" style="194"/>
  </cols>
  <sheetData>
    <row r="1" spans="3:16" ht="20.25">
      <c r="C1" s="1786" t="s">
        <v>907</v>
      </c>
      <c r="D1" s="1786"/>
      <c r="E1" s="1786"/>
      <c r="F1" s="1786"/>
      <c r="G1" s="1786"/>
      <c r="H1" s="1786"/>
      <c r="I1" s="1786"/>
      <c r="J1" s="1786"/>
      <c r="K1" s="1786"/>
      <c r="L1" s="1786"/>
      <c r="M1" s="1786"/>
      <c r="N1" s="1786"/>
      <c r="O1" s="1786"/>
      <c r="P1" s="1786"/>
    </row>
    <row r="2" spans="3:16" ht="20.25">
      <c r="C2" s="1786" t="s">
        <v>0</v>
      </c>
      <c r="D2" s="1786"/>
      <c r="E2" s="1786"/>
      <c r="F2" s="1786"/>
      <c r="G2" s="1786"/>
      <c r="H2" s="1786"/>
      <c r="I2" s="1786"/>
      <c r="J2" s="1786"/>
      <c r="K2" s="1786"/>
      <c r="L2" s="1786"/>
      <c r="M2" s="1786"/>
      <c r="N2" s="1786"/>
      <c r="O2" s="1786"/>
      <c r="P2" s="1786"/>
    </row>
    <row r="3" spans="3:16" ht="20.25">
      <c r="C3" s="1786" t="s">
        <v>1</v>
      </c>
      <c r="D3" s="1786"/>
      <c r="E3" s="1786"/>
      <c r="F3" s="1786"/>
      <c r="G3" s="1786"/>
      <c r="H3" s="1786"/>
      <c r="I3" s="1786"/>
      <c r="J3" s="1786"/>
      <c r="K3" s="1786"/>
      <c r="L3" s="1786"/>
      <c r="M3" s="1786"/>
      <c r="N3" s="1786"/>
      <c r="O3" s="1786"/>
      <c r="P3" s="1786"/>
    </row>
    <row r="4" spans="3:16">
      <c r="C4" s="1"/>
      <c r="D4" s="2" t="s">
        <v>2</v>
      </c>
      <c r="E4" s="3"/>
      <c r="F4" s="3"/>
      <c r="G4" s="3"/>
      <c r="H4" s="4"/>
      <c r="I4" s="3"/>
      <c r="J4" s="10"/>
      <c r="K4" s="10"/>
      <c r="L4" s="10"/>
      <c r="M4" s="10"/>
      <c r="N4" s="3"/>
      <c r="O4" s="3"/>
      <c r="P4" s="3"/>
    </row>
    <row r="5" spans="3:16">
      <c r="C5" s="5"/>
      <c r="D5" s="5"/>
      <c r="E5" s="5"/>
      <c r="F5" s="6"/>
      <c r="G5" s="6"/>
      <c r="H5" s="5"/>
      <c r="I5" s="5"/>
      <c r="J5" s="11"/>
      <c r="K5" s="11"/>
      <c r="L5" s="11"/>
      <c r="M5" s="11"/>
      <c r="N5" s="6"/>
      <c r="O5" s="6"/>
      <c r="P5" s="6"/>
    </row>
    <row r="6" spans="3:16" ht="38.25" customHeight="1">
      <c r="C6" s="1787" t="s">
        <v>3</v>
      </c>
      <c r="D6" s="1787" t="s">
        <v>4</v>
      </c>
      <c r="E6" s="1787" t="s">
        <v>5</v>
      </c>
      <c r="F6" s="1787" t="s">
        <v>6</v>
      </c>
      <c r="G6" s="1787"/>
      <c r="H6" s="1787" t="s">
        <v>7</v>
      </c>
      <c r="I6" s="1787" t="s">
        <v>8</v>
      </c>
      <c r="J6" s="1787" t="s">
        <v>9</v>
      </c>
      <c r="K6" s="1787"/>
      <c r="L6" s="1787"/>
      <c r="M6" s="1787"/>
      <c r="N6" s="1787" t="s">
        <v>10</v>
      </c>
      <c r="O6" s="1787"/>
      <c r="P6" s="1787" t="s">
        <v>11</v>
      </c>
    </row>
    <row r="7" spans="3:16" ht="67.5">
      <c r="C7" s="1787"/>
      <c r="D7" s="1787"/>
      <c r="E7" s="1787"/>
      <c r="F7" s="1185" t="s">
        <v>12</v>
      </c>
      <c r="G7" s="1185" t="s">
        <v>13</v>
      </c>
      <c r="H7" s="1787"/>
      <c r="I7" s="1787"/>
      <c r="J7" s="1185" t="s">
        <v>14</v>
      </c>
      <c r="K7" s="1185" t="s">
        <v>15</v>
      </c>
      <c r="L7" s="1185" t="s">
        <v>16</v>
      </c>
      <c r="M7" s="1185" t="s">
        <v>17</v>
      </c>
      <c r="N7" s="1185" t="s">
        <v>18</v>
      </c>
      <c r="O7" s="1185" t="s">
        <v>19</v>
      </c>
      <c r="P7" s="1787"/>
    </row>
    <row r="8" spans="3:16" ht="35.450000000000003" customHeight="1">
      <c r="C8" s="1797" t="s">
        <v>20</v>
      </c>
      <c r="D8" s="1797"/>
      <c r="E8" s="1797"/>
      <c r="F8" s="1797"/>
      <c r="G8" s="1797"/>
      <c r="H8" s="1797"/>
      <c r="I8" s="1797"/>
      <c r="J8" s="1797"/>
      <c r="K8" s="1797"/>
      <c r="L8" s="1797"/>
      <c r="M8" s="1797"/>
      <c r="N8" s="1797"/>
      <c r="O8" s="1797"/>
      <c r="P8" s="1797"/>
    </row>
    <row r="9" spans="3:16" ht="34.5" customHeight="1">
      <c r="C9" s="1798" t="s">
        <v>21</v>
      </c>
      <c r="D9" s="1799"/>
      <c r="E9" s="1799"/>
      <c r="F9" s="1799"/>
      <c r="G9" s="1799"/>
      <c r="H9" s="1799"/>
      <c r="I9" s="1799"/>
      <c r="J9" s="1799"/>
      <c r="K9" s="1799"/>
      <c r="L9" s="1799"/>
      <c r="M9" s="1799"/>
      <c r="N9" s="1799"/>
      <c r="O9" s="1799"/>
      <c r="P9" s="1800"/>
    </row>
    <row r="10" spans="3:16" ht="33.75" customHeight="1">
      <c r="C10" s="374" t="s">
        <v>910</v>
      </c>
      <c r="D10" s="272" t="s">
        <v>43</v>
      </c>
      <c r="E10" s="1516" t="s">
        <v>22</v>
      </c>
      <c r="F10" s="1801" t="s">
        <v>908</v>
      </c>
      <c r="G10" s="1801" t="s">
        <v>909</v>
      </c>
      <c r="H10" s="1802" t="s">
        <v>434</v>
      </c>
      <c r="I10" s="1801" t="s">
        <v>23</v>
      </c>
      <c r="J10" s="112">
        <v>102</v>
      </c>
      <c r="K10" s="112">
        <v>168</v>
      </c>
      <c r="L10" s="112">
        <v>5</v>
      </c>
      <c r="M10" s="112">
        <f>SUM(J10:L10)</f>
        <v>275</v>
      </c>
      <c r="N10" s="210"/>
      <c r="O10" s="210"/>
      <c r="P10" s="210"/>
    </row>
    <row r="11" spans="3:16" ht="33.75" customHeight="1">
      <c r="C11" s="374" t="s">
        <v>911</v>
      </c>
      <c r="D11" s="1082" t="s">
        <v>905</v>
      </c>
      <c r="E11" s="1516" t="s">
        <v>906</v>
      </c>
      <c r="F11" s="1801"/>
      <c r="G11" s="1801"/>
      <c r="H11" s="1802"/>
      <c r="I11" s="1801"/>
      <c r="J11" s="112"/>
      <c r="K11" s="112">
        <v>2</v>
      </c>
      <c r="L11" s="112"/>
      <c r="M11" s="112">
        <f>SUM(J11:L11)</f>
        <v>2</v>
      </c>
      <c r="N11" s="210"/>
      <c r="O11" s="210"/>
      <c r="P11" s="210"/>
    </row>
    <row r="12" spans="3:16" ht="23.25" customHeight="1">
      <c r="C12" s="1788" t="s">
        <v>454</v>
      </c>
      <c r="D12" s="1788"/>
      <c r="E12" s="1788"/>
      <c r="F12" s="1788"/>
      <c r="G12" s="1788"/>
      <c r="H12" s="1788"/>
      <c r="I12" s="1788"/>
      <c r="J12" s="880">
        <f>SUM(J10:J10)</f>
        <v>102</v>
      </c>
      <c r="K12" s="880">
        <f>SUM(K10:K11)</f>
        <v>170</v>
      </c>
      <c r="L12" s="880">
        <f>SUM(L10:L11)</f>
        <v>5</v>
      </c>
      <c r="M12" s="880">
        <f>SUM(M10:M11)</f>
        <v>277</v>
      </c>
      <c r="N12" s="881"/>
      <c r="O12" s="881"/>
      <c r="P12" s="882"/>
    </row>
    <row r="13" spans="3:16" ht="29.25" customHeight="1">
      <c r="C13" s="211"/>
      <c r="D13" s="212"/>
      <c r="E13" s="212"/>
      <c r="F13" s="212"/>
      <c r="G13" s="1789" t="s">
        <v>802</v>
      </c>
      <c r="H13" s="1789"/>
      <c r="I13" s="1789"/>
      <c r="J13" s="212"/>
      <c r="K13" s="212"/>
      <c r="L13" s="212"/>
      <c r="M13" s="212"/>
      <c r="N13" s="212"/>
      <c r="O13" s="212"/>
      <c r="P13" s="213"/>
    </row>
    <row r="14" spans="3:16" ht="30" customHeight="1">
      <c r="C14" s="1790" t="s">
        <v>435</v>
      </c>
      <c r="D14" s="1790"/>
      <c r="E14" s="389"/>
      <c r="F14" s="390"/>
      <c r="G14" s="390"/>
      <c r="H14" s="391"/>
      <c r="I14" s="392"/>
      <c r="J14" s="393"/>
      <c r="K14" s="393"/>
      <c r="L14" s="393"/>
      <c r="M14" s="185"/>
      <c r="N14" s="394"/>
      <c r="O14" s="395"/>
      <c r="P14" s="395"/>
    </row>
    <row r="15" spans="3:16" ht="33" customHeight="1">
      <c r="C15" s="729" t="s">
        <v>928</v>
      </c>
      <c r="D15" s="1510" t="s">
        <v>262</v>
      </c>
      <c r="E15" s="1516" t="s">
        <v>22</v>
      </c>
      <c r="F15" s="396">
        <v>45658</v>
      </c>
      <c r="G15" s="396">
        <v>45992</v>
      </c>
      <c r="H15" s="45" t="s">
        <v>24</v>
      </c>
      <c r="I15" s="66" t="s">
        <v>23</v>
      </c>
      <c r="J15" s="103"/>
      <c r="K15" s="103">
        <v>1.5</v>
      </c>
      <c r="L15" s="103"/>
      <c r="M15" s="102">
        <f>SUM(J15:L15)</f>
        <v>1.5</v>
      </c>
      <c r="N15" s="53"/>
      <c r="O15" s="397"/>
      <c r="P15" s="397"/>
    </row>
    <row r="16" spans="3:16" ht="27" customHeight="1">
      <c r="C16" s="1791" t="s">
        <v>448</v>
      </c>
      <c r="D16" s="1792"/>
      <c r="E16" s="1792"/>
      <c r="F16" s="1792"/>
      <c r="G16" s="1792"/>
      <c r="H16" s="1792"/>
      <c r="I16" s="1792"/>
      <c r="J16" s="335"/>
      <c r="K16" s="335">
        <f>SUM(K15)</f>
        <v>1.5</v>
      </c>
      <c r="L16" s="335"/>
      <c r="M16" s="229">
        <f>SUM(M15)</f>
        <v>1.5</v>
      </c>
      <c r="N16" s="336"/>
      <c r="O16" s="69"/>
      <c r="P16" s="69"/>
    </row>
    <row r="17" spans="3:16" ht="28.9" customHeight="1">
      <c r="C17" s="1793" t="s">
        <v>436</v>
      </c>
      <c r="D17" s="1794"/>
      <c r="E17" s="158"/>
      <c r="F17" s="159"/>
      <c r="G17" s="159"/>
      <c r="H17" s="160"/>
      <c r="I17" s="166"/>
      <c r="J17" s="167"/>
      <c r="K17" s="168"/>
      <c r="L17" s="167"/>
      <c r="M17" s="167"/>
      <c r="N17" s="169"/>
      <c r="O17" s="169"/>
      <c r="P17" s="170"/>
    </row>
    <row r="18" spans="3:16" ht="20.25" customHeight="1">
      <c r="C18" s="1795" t="s">
        <v>491</v>
      </c>
      <c r="D18" s="1796"/>
      <c r="E18" s="1796"/>
      <c r="F18" s="1796"/>
      <c r="G18" s="1796"/>
      <c r="H18" s="1796"/>
      <c r="I18" s="230"/>
      <c r="J18" s="380"/>
      <c r="K18" s="380"/>
      <c r="L18" s="380"/>
      <c r="M18" s="380"/>
      <c r="N18" s="64"/>
      <c r="O18" s="64"/>
      <c r="P18" s="64"/>
    </row>
    <row r="19" spans="3:16" ht="20.25" customHeight="1">
      <c r="C19" s="350"/>
      <c r="D19" s="139" t="s">
        <v>491</v>
      </c>
      <c r="E19" s="381"/>
      <c r="F19" s="381"/>
      <c r="G19" s="381"/>
      <c r="H19" s="371"/>
      <c r="I19" s="381"/>
      <c r="J19" s="382"/>
      <c r="K19" s="383"/>
      <c r="L19" s="383"/>
      <c r="M19" s="384"/>
      <c r="N19" s="64"/>
      <c r="O19" s="64"/>
      <c r="P19" s="64"/>
    </row>
    <row r="20" spans="3:16" ht="42.75" customHeight="1">
      <c r="C20" s="505" t="s">
        <v>929</v>
      </c>
      <c r="D20" s="1504" t="s">
        <v>259</v>
      </c>
      <c r="E20" s="148" t="s">
        <v>261</v>
      </c>
      <c r="F20" s="1509">
        <v>45658</v>
      </c>
      <c r="G20" s="1509">
        <v>45992</v>
      </c>
      <c r="H20" s="1504" t="s">
        <v>930</v>
      </c>
      <c r="I20" s="148" t="s">
        <v>23</v>
      </c>
      <c r="J20" s="1540">
        <v>2.7970000000000002</v>
      </c>
      <c r="K20" s="1541">
        <v>0.6</v>
      </c>
      <c r="L20" s="1542"/>
      <c r="M20" s="1542">
        <f>SUM(J20:L20)</f>
        <v>3.3970000000000002</v>
      </c>
      <c r="N20" s="64"/>
      <c r="O20" s="64"/>
      <c r="P20" s="64"/>
    </row>
    <row r="21" spans="3:16" ht="20.25" customHeight="1">
      <c r="C21" s="139"/>
      <c r="D21" s="139" t="s">
        <v>492</v>
      </c>
      <c r="E21" s="1201"/>
      <c r="F21" s="1201"/>
      <c r="G21" s="1201"/>
      <c r="H21" s="371"/>
      <c r="I21" s="1201"/>
      <c r="J21" s="386"/>
      <c r="K21" s="387"/>
      <c r="L21" s="387"/>
      <c r="M21" s="387">
        <f>SUM(J21:L21)</f>
        <v>0</v>
      </c>
      <c r="N21" s="64"/>
      <c r="O21" s="64"/>
      <c r="P21" s="64"/>
    </row>
    <row r="22" spans="3:16" ht="32.25" customHeight="1">
      <c r="C22" s="371" t="s">
        <v>931</v>
      </c>
      <c r="D22" s="388" t="s">
        <v>932</v>
      </c>
      <c r="E22" s="1200" t="s">
        <v>493</v>
      </c>
      <c r="F22" s="385">
        <v>45658</v>
      </c>
      <c r="G22" s="385">
        <v>45809</v>
      </c>
      <c r="H22" s="388" t="s">
        <v>933</v>
      </c>
      <c r="I22" s="1201" t="s">
        <v>23</v>
      </c>
      <c r="J22" s="386">
        <v>0</v>
      </c>
      <c r="K22" s="387">
        <v>0</v>
      </c>
      <c r="L22" s="387">
        <v>0</v>
      </c>
      <c r="M22" s="387">
        <f>SUM(J22:L22)</f>
        <v>0</v>
      </c>
      <c r="N22" s="64"/>
      <c r="O22" s="64"/>
      <c r="P22" s="64"/>
    </row>
    <row r="23" spans="3:16" ht="53.25" customHeight="1">
      <c r="C23" s="371" t="s">
        <v>934</v>
      </c>
      <c r="D23" s="388" t="s">
        <v>935</v>
      </c>
      <c r="E23" s="1200" t="s">
        <v>493</v>
      </c>
      <c r="F23" s="385">
        <v>45658</v>
      </c>
      <c r="G23" s="385">
        <v>45809</v>
      </c>
      <c r="H23" s="388" t="s">
        <v>936</v>
      </c>
      <c r="I23" s="1201" t="s">
        <v>23</v>
      </c>
      <c r="J23" s="386">
        <v>0</v>
      </c>
      <c r="K23" s="387">
        <v>3.5000000000000003E-2</v>
      </c>
      <c r="L23" s="387">
        <v>0</v>
      </c>
      <c r="M23" s="387">
        <f>SUM(J23:L23)</f>
        <v>3.5000000000000003E-2</v>
      </c>
      <c r="N23" s="64"/>
      <c r="O23" s="64"/>
      <c r="P23" s="64"/>
    </row>
    <row r="24" spans="3:16" ht="38.25" customHeight="1">
      <c r="C24" s="505" t="s">
        <v>937</v>
      </c>
      <c r="D24" s="1543" t="s">
        <v>938</v>
      </c>
      <c r="E24" s="1508" t="s">
        <v>494</v>
      </c>
      <c r="F24" s="1509">
        <v>45658</v>
      </c>
      <c r="G24" s="1509">
        <v>45992</v>
      </c>
      <c r="H24" s="1544" t="s">
        <v>939</v>
      </c>
      <c r="I24" s="148" t="s">
        <v>23</v>
      </c>
      <c r="J24" s="1540">
        <v>0</v>
      </c>
      <c r="K24" s="1542">
        <v>2.5</v>
      </c>
      <c r="L24" s="1542">
        <v>0.5</v>
      </c>
      <c r="M24" s="1542">
        <f>SUM(J24:L24)</f>
        <v>3</v>
      </c>
      <c r="N24" s="64"/>
      <c r="O24" s="64"/>
      <c r="P24" s="64"/>
    </row>
    <row r="25" spans="3:16" ht="26.25" customHeight="1">
      <c r="C25" s="1813" t="s">
        <v>425</v>
      </c>
      <c r="D25" s="1814"/>
      <c r="E25" s="1814"/>
      <c r="F25" s="1814"/>
      <c r="G25" s="1814"/>
      <c r="H25" s="1814"/>
      <c r="I25" s="1815"/>
      <c r="J25" s="145">
        <f>SUM(J18:J24)</f>
        <v>2.7970000000000002</v>
      </c>
      <c r="K25" s="145">
        <f>SUM(K18:K24)</f>
        <v>3.1349999999999998</v>
      </c>
      <c r="L25" s="145">
        <f>SUM(L18:L24)</f>
        <v>0.5</v>
      </c>
      <c r="M25" s="130">
        <f>SUM(M18:M24)</f>
        <v>6.4320000000000004</v>
      </c>
      <c r="N25" s="34"/>
      <c r="O25" s="35"/>
      <c r="P25" s="36"/>
    </row>
    <row r="26" spans="3:16" ht="21.75" customHeight="1">
      <c r="C26" s="1803" t="s">
        <v>437</v>
      </c>
      <c r="D26" s="1803"/>
      <c r="E26" s="109"/>
      <c r="F26" s="109"/>
      <c r="G26" s="109"/>
      <c r="H26" s="109"/>
      <c r="I26" s="148"/>
      <c r="J26" s="127"/>
      <c r="K26" s="127"/>
      <c r="L26" s="127"/>
      <c r="M26" s="127"/>
      <c r="N26" s="109"/>
      <c r="O26" s="109"/>
      <c r="P26" s="109"/>
    </row>
    <row r="27" spans="3:16" ht="34.5" customHeight="1">
      <c r="C27" s="45" t="s">
        <v>3235</v>
      </c>
      <c r="D27" s="1514" t="s">
        <v>3512</v>
      </c>
      <c r="E27" s="44" t="s">
        <v>22</v>
      </c>
      <c r="F27" s="1509">
        <v>45658</v>
      </c>
      <c r="G27" s="1509">
        <v>45992</v>
      </c>
      <c r="H27" s="65" t="s">
        <v>25</v>
      </c>
      <c r="I27" s="66" t="s">
        <v>23</v>
      </c>
      <c r="J27" s="112"/>
      <c r="K27" s="104">
        <v>2.75</v>
      </c>
      <c r="L27" s="103"/>
      <c r="M27" s="102">
        <f>SUM(J27:L27)</f>
        <v>2.75</v>
      </c>
      <c r="N27" s="33"/>
      <c r="O27" s="33"/>
      <c r="P27" s="33"/>
    </row>
    <row r="28" spans="3:16" ht="24.75" customHeight="1">
      <c r="C28" s="1803" t="s">
        <v>438</v>
      </c>
      <c r="D28" s="1803"/>
      <c r="E28" s="67"/>
      <c r="F28" s="1188"/>
      <c r="G28" s="1188"/>
      <c r="H28" s="9"/>
      <c r="I28" s="66"/>
      <c r="J28" s="112"/>
      <c r="K28" s="104"/>
      <c r="L28" s="103"/>
      <c r="M28" s="102"/>
      <c r="N28" s="33"/>
      <c r="O28" s="33"/>
      <c r="P28" s="33"/>
    </row>
    <row r="29" spans="3:16" ht="25.5">
      <c r="C29" s="45" t="s">
        <v>3244</v>
      </c>
      <c r="D29" s="1514" t="s">
        <v>26</v>
      </c>
      <c r="E29" s="44" t="s">
        <v>27</v>
      </c>
      <c r="F29" s="1509">
        <v>45658</v>
      </c>
      <c r="G29" s="1509">
        <v>45992</v>
      </c>
      <c r="H29" s="65" t="s">
        <v>28</v>
      </c>
      <c r="I29" s="66" t="s">
        <v>23</v>
      </c>
      <c r="J29" s="112"/>
      <c r="K29" s="112">
        <v>2</v>
      </c>
      <c r="L29" s="103"/>
      <c r="M29" s="102">
        <f>SUM(J29:L29)</f>
        <v>2</v>
      </c>
      <c r="N29" s="33"/>
      <c r="O29" s="33"/>
      <c r="P29" s="33"/>
    </row>
    <row r="30" spans="3:16" ht="24" customHeight="1">
      <c r="C30" s="1803" t="s">
        <v>439</v>
      </c>
      <c r="D30" s="1803"/>
      <c r="E30" s="1187"/>
      <c r="F30" s="1188"/>
      <c r="G30" s="1188"/>
      <c r="H30" s="9"/>
      <c r="I30" s="66"/>
      <c r="J30" s="112"/>
      <c r="K30" s="112"/>
      <c r="L30" s="103"/>
      <c r="M30" s="102"/>
      <c r="N30" s="33"/>
      <c r="O30" s="33"/>
      <c r="P30" s="33"/>
    </row>
    <row r="31" spans="3:16" ht="25.5">
      <c r="C31" s="45" t="s">
        <v>3236</v>
      </c>
      <c r="D31" s="1514" t="s">
        <v>29</v>
      </c>
      <c r="E31" s="44" t="s">
        <v>22</v>
      </c>
      <c r="F31" s="1509">
        <v>45658</v>
      </c>
      <c r="G31" s="1509">
        <v>45992</v>
      </c>
      <c r="H31" s="65" t="s">
        <v>30</v>
      </c>
      <c r="I31" s="66" t="s">
        <v>23</v>
      </c>
      <c r="J31" s="112"/>
      <c r="K31" s="112">
        <v>0.4</v>
      </c>
      <c r="L31" s="103"/>
      <c r="M31" s="102">
        <f>SUM(J31:L31)</f>
        <v>0.4</v>
      </c>
      <c r="N31" s="33"/>
      <c r="O31" s="33"/>
      <c r="P31" s="33"/>
    </row>
    <row r="32" spans="3:16" ht="31.5" customHeight="1">
      <c r="C32" s="1803" t="s">
        <v>440</v>
      </c>
      <c r="D32" s="1803"/>
      <c r="E32" s="1187"/>
      <c r="F32" s="1188"/>
      <c r="G32" s="1188"/>
      <c r="H32" s="9"/>
      <c r="I32" s="66"/>
      <c r="J32" s="112"/>
      <c r="K32" s="112"/>
      <c r="L32" s="103"/>
      <c r="M32" s="102"/>
      <c r="N32" s="33"/>
      <c r="O32" s="33"/>
      <c r="P32" s="33"/>
    </row>
    <row r="33" spans="3:16" ht="30.75" customHeight="1">
      <c r="C33" s="45" t="s">
        <v>3237</v>
      </c>
      <c r="D33" s="1514" t="s">
        <v>31</v>
      </c>
      <c r="E33" s="44" t="s">
        <v>22</v>
      </c>
      <c r="F33" s="1509">
        <v>45658</v>
      </c>
      <c r="G33" s="1509">
        <v>45992</v>
      </c>
      <c r="H33" s="65" t="s">
        <v>32</v>
      </c>
      <c r="I33" s="66" t="s">
        <v>23</v>
      </c>
      <c r="J33" s="112"/>
      <c r="K33" s="112">
        <v>0.7</v>
      </c>
      <c r="L33" s="103"/>
      <c r="M33" s="102">
        <f>SUM(J33:L33)</f>
        <v>0.7</v>
      </c>
      <c r="N33" s="33"/>
      <c r="O33" s="33"/>
      <c r="P33" s="33"/>
    </row>
    <row r="34" spans="3:16" ht="23.25" customHeight="1">
      <c r="C34" s="1803" t="s">
        <v>441</v>
      </c>
      <c r="D34" s="1803"/>
      <c r="E34" s="1803"/>
      <c r="F34" s="1188"/>
      <c r="G34" s="1188"/>
      <c r="H34" s="9"/>
      <c r="I34" s="66"/>
      <c r="J34" s="112"/>
      <c r="K34" s="112"/>
      <c r="L34" s="103"/>
      <c r="M34" s="102"/>
      <c r="N34" s="33"/>
      <c r="O34" s="33"/>
      <c r="P34" s="33"/>
    </row>
    <row r="35" spans="3:16" ht="36" customHeight="1">
      <c r="C35" s="1511" t="s">
        <v>3245</v>
      </c>
      <c r="D35" s="1514" t="s">
        <v>33</v>
      </c>
      <c r="E35" s="44" t="s">
        <v>22</v>
      </c>
      <c r="F35" s="1509">
        <v>45658</v>
      </c>
      <c r="G35" s="1509">
        <v>45992</v>
      </c>
      <c r="H35" s="65" t="s">
        <v>34</v>
      </c>
      <c r="I35" s="66" t="s">
        <v>23</v>
      </c>
      <c r="J35" s="112">
        <v>0.48</v>
      </c>
      <c r="K35" s="112">
        <v>3</v>
      </c>
      <c r="L35" s="103"/>
      <c r="M35" s="102">
        <f>SUM(J35:L35)</f>
        <v>3.48</v>
      </c>
      <c r="N35" s="33"/>
      <c r="O35" s="33"/>
      <c r="P35" s="33"/>
    </row>
    <row r="36" spans="3:16" ht="24.75" customHeight="1">
      <c r="C36" s="1803" t="s">
        <v>442</v>
      </c>
      <c r="D36" s="1803"/>
      <c r="E36" s="1187"/>
      <c r="F36" s="1188"/>
      <c r="G36" s="1188"/>
      <c r="H36" s="9"/>
      <c r="I36" s="66"/>
      <c r="J36" s="112"/>
      <c r="K36" s="112"/>
      <c r="L36" s="103"/>
      <c r="M36" s="102"/>
      <c r="N36" s="33"/>
      <c r="O36" s="33"/>
      <c r="P36" s="33"/>
    </row>
    <row r="37" spans="3:16" ht="25.5">
      <c r="C37" s="43" t="s">
        <v>3243</v>
      </c>
      <c r="D37" s="1198" t="s">
        <v>36</v>
      </c>
      <c r="E37" s="44" t="s">
        <v>22</v>
      </c>
      <c r="F37" s="142">
        <v>45292</v>
      </c>
      <c r="G37" s="142">
        <v>45627</v>
      </c>
      <c r="H37" s="65" t="s">
        <v>35</v>
      </c>
      <c r="I37" s="66" t="s">
        <v>23</v>
      </c>
      <c r="J37" s="112"/>
      <c r="K37" s="127">
        <v>0.11</v>
      </c>
      <c r="L37" s="127"/>
      <c r="M37" s="102">
        <f t="shared" ref="M37" si="0">SUM(K37:L37)</f>
        <v>0.11</v>
      </c>
      <c r="N37" s="33"/>
      <c r="O37" s="33"/>
      <c r="P37" s="33"/>
    </row>
    <row r="38" spans="3:16" ht="33.75" customHeight="1">
      <c r="C38" s="1804" t="s">
        <v>495</v>
      </c>
      <c r="D38" s="1805"/>
      <c r="E38" s="1805"/>
      <c r="F38" s="1805"/>
      <c r="G38" s="1805"/>
      <c r="H38" s="1805"/>
      <c r="I38" s="1806"/>
      <c r="J38" s="149">
        <f>SUM(J26:J37)</f>
        <v>0.48</v>
      </c>
      <c r="K38" s="149">
        <f>SUM(K26:K37)</f>
        <v>8.9600000000000009</v>
      </c>
      <c r="L38" s="149"/>
      <c r="M38" s="149">
        <f>SUM(M26:M37)</f>
        <v>9.44</v>
      </c>
      <c r="N38" s="150"/>
      <c r="O38" s="150"/>
      <c r="P38" s="150"/>
    </row>
    <row r="39" spans="3:16" ht="30.75" customHeight="1">
      <c r="C39" s="1807" t="s">
        <v>855</v>
      </c>
      <c r="D39" s="1808"/>
      <c r="E39" s="1808"/>
      <c r="F39" s="1808"/>
      <c r="G39" s="171"/>
      <c r="H39" s="171"/>
      <c r="I39" s="161"/>
      <c r="J39" s="172"/>
      <c r="K39" s="172"/>
      <c r="L39" s="214"/>
      <c r="M39" s="173"/>
      <c r="N39" s="164"/>
      <c r="O39" s="164"/>
      <c r="P39" s="165"/>
    </row>
    <row r="40" spans="3:16" ht="30.75" customHeight="1">
      <c r="C40" s="1483" t="s">
        <v>942</v>
      </c>
      <c r="D40" s="409" t="s">
        <v>943</v>
      </c>
      <c r="E40" s="410" t="s">
        <v>940</v>
      </c>
      <c r="F40" s="411"/>
      <c r="G40" s="411"/>
      <c r="H40" s="407"/>
      <c r="I40" s="408"/>
      <c r="J40" s="420"/>
      <c r="K40" s="420"/>
      <c r="L40" s="420"/>
      <c r="M40" s="425"/>
      <c r="N40" s="33"/>
      <c r="O40" s="33"/>
      <c r="P40" s="33"/>
    </row>
    <row r="41" spans="3:16" ht="30.75" customHeight="1">
      <c r="C41" s="1545" t="s">
        <v>944</v>
      </c>
      <c r="D41" s="887" t="s">
        <v>486</v>
      </c>
      <c r="E41" s="888" t="s">
        <v>940</v>
      </c>
      <c r="F41" s="889">
        <v>45658</v>
      </c>
      <c r="G41" s="889">
        <v>46022</v>
      </c>
      <c r="H41" s="1809" t="s">
        <v>941</v>
      </c>
      <c r="I41" s="890" t="s">
        <v>945</v>
      </c>
      <c r="J41" s="1811">
        <v>2</v>
      </c>
      <c r="K41" s="1811">
        <v>0.8</v>
      </c>
      <c r="L41" s="1831">
        <v>0.2</v>
      </c>
      <c r="M41" s="1833">
        <f>SUM(J41:L41)</f>
        <v>3</v>
      </c>
      <c r="N41" s="1760"/>
      <c r="O41" s="1760"/>
      <c r="P41" s="1760"/>
    </row>
    <row r="42" spans="3:16" ht="30.75" customHeight="1">
      <c r="C42" s="1483" t="s">
        <v>946</v>
      </c>
      <c r="D42" s="412" t="s">
        <v>947</v>
      </c>
      <c r="E42" s="413"/>
      <c r="F42" s="414"/>
      <c r="G42" s="414"/>
      <c r="H42" s="1810"/>
      <c r="I42" s="416" t="s">
        <v>945</v>
      </c>
      <c r="J42" s="1812"/>
      <c r="K42" s="1812"/>
      <c r="L42" s="1832"/>
      <c r="M42" s="1834"/>
      <c r="N42" s="1761"/>
      <c r="O42" s="1761"/>
      <c r="P42" s="1761"/>
    </row>
    <row r="43" spans="3:16" ht="30.75" customHeight="1">
      <c r="C43" s="739"/>
      <c r="D43" s="1245" t="s">
        <v>948</v>
      </c>
      <c r="E43" s="1235"/>
      <c r="F43" s="736"/>
      <c r="G43" s="736"/>
      <c r="H43" s="1240"/>
      <c r="I43" s="1241"/>
      <c r="J43" s="1242"/>
      <c r="K43" s="1242"/>
      <c r="L43" s="1243"/>
      <c r="M43" s="1244"/>
      <c r="N43" s="735"/>
      <c r="O43" s="735"/>
      <c r="P43" s="735"/>
    </row>
    <row r="44" spans="3:16" ht="30.75" customHeight="1">
      <c r="C44" s="1835" t="s">
        <v>950</v>
      </c>
      <c r="D44" s="417" t="s">
        <v>951</v>
      </c>
      <c r="E44" s="1838" t="s">
        <v>940</v>
      </c>
      <c r="F44" s="1841">
        <v>45658</v>
      </c>
      <c r="G44" s="1841">
        <v>46022</v>
      </c>
      <c r="H44" s="1838" t="s">
        <v>949</v>
      </c>
      <c r="I44" s="1083"/>
      <c r="J44" s="1084"/>
      <c r="K44" s="1844">
        <v>0.27</v>
      </c>
      <c r="L44" s="1847"/>
      <c r="M44" s="1850">
        <f>SUM(K44:L44)</f>
        <v>0.27</v>
      </c>
      <c r="N44" s="33"/>
      <c r="O44" s="33"/>
      <c r="P44" s="33"/>
    </row>
    <row r="45" spans="3:16" ht="30.75" customHeight="1">
      <c r="C45" s="1836"/>
      <c r="D45" s="412" t="s">
        <v>952</v>
      </c>
      <c r="E45" s="1839"/>
      <c r="F45" s="1842"/>
      <c r="G45" s="1842"/>
      <c r="H45" s="1839"/>
      <c r="I45" s="416" t="s">
        <v>953</v>
      </c>
      <c r="J45" s="1084"/>
      <c r="K45" s="1845"/>
      <c r="L45" s="1848"/>
      <c r="M45" s="1851"/>
      <c r="N45" s="33"/>
      <c r="O45" s="33"/>
      <c r="P45" s="33"/>
    </row>
    <row r="46" spans="3:16" ht="30.75" customHeight="1">
      <c r="C46" s="1836"/>
      <c r="D46" s="412" t="s">
        <v>954</v>
      </c>
      <c r="E46" s="1839"/>
      <c r="F46" s="1842"/>
      <c r="G46" s="1842"/>
      <c r="H46" s="1839"/>
      <c r="I46" s="416" t="s">
        <v>953</v>
      </c>
      <c r="J46" s="1084"/>
      <c r="K46" s="1845"/>
      <c r="L46" s="1848"/>
      <c r="M46" s="1851"/>
      <c r="N46" s="33"/>
      <c r="O46" s="33"/>
      <c r="P46" s="33"/>
    </row>
    <row r="47" spans="3:16" ht="30.75" customHeight="1">
      <c r="C47" s="1836"/>
      <c r="D47" s="412" t="s">
        <v>955</v>
      </c>
      <c r="E47" s="1839"/>
      <c r="F47" s="1842"/>
      <c r="G47" s="1842"/>
      <c r="H47" s="1839"/>
      <c r="I47" s="416" t="s">
        <v>953</v>
      </c>
      <c r="J47" s="1084"/>
      <c r="K47" s="1845"/>
      <c r="L47" s="1848"/>
      <c r="M47" s="1851"/>
      <c r="N47" s="33"/>
      <c r="O47" s="33"/>
      <c r="P47" s="33"/>
    </row>
    <row r="48" spans="3:16" ht="30.75" customHeight="1">
      <c r="C48" s="1837"/>
      <c r="D48" s="412" t="s">
        <v>956</v>
      </c>
      <c r="E48" s="1840"/>
      <c r="F48" s="1843"/>
      <c r="G48" s="1843"/>
      <c r="H48" s="1840"/>
      <c r="I48" s="416" t="s">
        <v>953</v>
      </c>
      <c r="J48" s="1085"/>
      <c r="K48" s="1846"/>
      <c r="L48" s="1849"/>
      <c r="M48" s="1852"/>
      <c r="N48" s="33"/>
      <c r="O48" s="33"/>
      <c r="P48" s="33"/>
    </row>
    <row r="49" spans="3:16" ht="30.75" customHeight="1">
      <c r="C49" s="1816" t="s">
        <v>957</v>
      </c>
      <c r="D49" s="886" t="s">
        <v>958</v>
      </c>
      <c r="E49" s="413"/>
      <c r="F49" s="414"/>
      <c r="G49" s="414"/>
      <c r="H49" s="1819" t="s">
        <v>959</v>
      </c>
      <c r="I49" s="416"/>
      <c r="J49" s="1822"/>
      <c r="K49" s="1825">
        <v>0.9</v>
      </c>
      <c r="L49" s="1827"/>
      <c r="M49" s="1829">
        <f>SUM(J49:L49)</f>
        <v>0.9</v>
      </c>
      <c r="N49" s="33"/>
      <c r="O49" s="33"/>
      <c r="P49" s="33"/>
    </row>
    <row r="50" spans="3:16" ht="30.75" customHeight="1">
      <c r="C50" s="1817"/>
      <c r="D50" s="1190" t="s">
        <v>960</v>
      </c>
      <c r="E50" s="413"/>
      <c r="F50" s="414"/>
      <c r="G50" s="414"/>
      <c r="H50" s="1820"/>
      <c r="I50" s="416" t="s">
        <v>953</v>
      </c>
      <c r="J50" s="1823"/>
      <c r="K50" s="1825"/>
      <c r="L50" s="1827"/>
      <c r="M50" s="1829"/>
      <c r="N50" s="33"/>
      <c r="O50" s="33"/>
      <c r="P50" s="33"/>
    </row>
    <row r="51" spans="3:16" ht="51" customHeight="1">
      <c r="C51" s="1817"/>
      <c r="D51" s="1190" t="s">
        <v>961</v>
      </c>
      <c r="E51" s="426" t="s">
        <v>962</v>
      </c>
      <c r="F51" s="414"/>
      <c r="G51" s="414"/>
      <c r="H51" s="1820"/>
      <c r="I51" s="416" t="s">
        <v>953</v>
      </c>
      <c r="J51" s="1823"/>
      <c r="K51" s="1825"/>
      <c r="L51" s="1827"/>
      <c r="M51" s="1829"/>
      <c r="N51" s="33"/>
      <c r="O51" s="33"/>
      <c r="P51" s="33"/>
    </row>
    <row r="52" spans="3:16" ht="30.75" customHeight="1">
      <c r="C52" s="1817"/>
      <c r="D52" s="1190" t="s">
        <v>963</v>
      </c>
      <c r="E52" s="426" t="s">
        <v>962</v>
      </c>
      <c r="F52" s="414"/>
      <c r="G52" s="414"/>
      <c r="H52" s="1820"/>
      <c r="I52" s="416" t="s">
        <v>953</v>
      </c>
      <c r="J52" s="1823"/>
      <c r="K52" s="1825"/>
      <c r="L52" s="1827"/>
      <c r="M52" s="1829"/>
      <c r="N52" s="33"/>
      <c r="O52" s="33"/>
      <c r="P52" s="33"/>
    </row>
    <row r="53" spans="3:16" ht="48" customHeight="1">
      <c r="C53" s="1817"/>
      <c r="D53" s="1190" t="s">
        <v>964</v>
      </c>
      <c r="E53" s="426" t="s">
        <v>962</v>
      </c>
      <c r="F53" s="414"/>
      <c r="G53" s="414"/>
      <c r="H53" s="1820"/>
      <c r="I53" s="416" t="s">
        <v>953</v>
      </c>
      <c r="J53" s="1823"/>
      <c r="K53" s="1825"/>
      <c r="L53" s="1827"/>
      <c r="M53" s="1829"/>
      <c r="N53" s="33"/>
      <c r="O53" s="33"/>
      <c r="P53" s="33"/>
    </row>
    <row r="54" spans="3:16" ht="46.5" customHeight="1">
      <c r="C54" s="1817"/>
      <c r="D54" s="412" t="s">
        <v>965</v>
      </c>
      <c r="E54" s="426" t="s">
        <v>962</v>
      </c>
      <c r="F54" s="414"/>
      <c r="G54" s="414"/>
      <c r="H54" s="1820"/>
      <c r="I54" s="416" t="s">
        <v>953</v>
      </c>
      <c r="J54" s="1823"/>
      <c r="K54" s="1825"/>
      <c r="L54" s="1827"/>
      <c r="M54" s="1829"/>
      <c r="N54" s="33"/>
      <c r="O54" s="33"/>
      <c r="P54" s="33"/>
    </row>
    <row r="55" spans="3:16" ht="30.75" customHeight="1">
      <c r="C55" s="1817"/>
      <c r="D55" s="1190" t="s">
        <v>966</v>
      </c>
      <c r="E55" s="426" t="s">
        <v>962</v>
      </c>
      <c r="F55" s="414"/>
      <c r="G55" s="414"/>
      <c r="H55" s="1820"/>
      <c r="I55" s="416" t="s">
        <v>953</v>
      </c>
      <c r="J55" s="1823"/>
      <c r="K55" s="1825"/>
      <c r="L55" s="1827"/>
      <c r="M55" s="1829"/>
      <c r="N55" s="33"/>
      <c r="O55" s="33"/>
      <c r="P55" s="33"/>
    </row>
    <row r="56" spans="3:16" ht="48" customHeight="1">
      <c r="C56" s="1817"/>
      <c r="D56" s="412" t="s">
        <v>967</v>
      </c>
      <c r="E56" s="426" t="s">
        <v>962</v>
      </c>
      <c r="F56" s="414"/>
      <c r="G56" s="414"/>
      <c r="H56" s="1820"/>
      <c r="I56" s="416" t="s">
        <v>953</v>
      </c>
      <c r="J56" s="1823"/>
      <c r="K56" s="1825"/>
      <c r="L56" s="1827"/>
      <c r="M56" s="1829"/>
      <c r="N56" s="33"/>
      <c r="O56" s="33"/>
      <c r="P56" s="33"/>
    </row>
    <row r="57" spans="3:16" ht="30.75" customHeight="1">
      <c r="C57" s="1817"/>
      <c r="D57" s="412" t="s">
        <v>968</v>
      </c>
      <c r="E57" s="426" t="s">
        <v>962</v>
      </c>
      <c r="F57" s="414"/>
      <c r="G57" s="414"/>
      <c r="H57" s="1820"/>
      <c r="I57" s="416" t="s">
        <v>953</v>
      </c>
      <c r="J57" s="1823"/>
      <c r="K57" s="1825"/>
      <c r="L57" s="1827"/>
      <c r="M57" s="1829"/>
      <c r="N57" s="33"/>
      <c r="O57" s="33"/>
      <c r="P57" s="33"/>
    </row>
    <row r="58" spans="3:16" ht="30.75" customHeight="1">
      <c r="C58" s="1818"/>
      <c r="D58" s="412" t="s">
        <v>969</v>
      </c>
      <c r="E58" s="426" t="s">
        <v>962</v>
      </c>
      <c r="F58" s="414"/>
      <c r="G58" s="414"/>
      <c r="H58" s="1821"/>
      <c r="I58" s="416" t="s">
        <v>953</v>
      </c>
      <c r="J58" s="1824"/>
      <c r="K58" s="1826"/>
      <c r="L58" s="1828"/>
      <c r="M58" s="1830"/>
      <c r="N58" s="33"/>
      <c r="O58" s="33"/>
      <c r="P58" s="33"/>
    </row>
    <row r="59" spans="3:16" ht="30.75" customHeight="1">
      <c r="C59" s="1236"/>
      <c r="D59" s="1245" t="s">
        <v>970</v>
      </c>
      <c r="E59" s="742"/>
      <c r="F59" s="736"/>
      <c r="G59" s="736"/>
      <c r="H59" s="737"/>
      <c r="I59" s="738"/>
      <c r="J59" s="1237"/>
      <c r="K59" s="1237"/>
      <c r="L59" s="1238"/>
      <c r="M59" s="1239"/>
      <c r="N59" s="735"/>
      <c r="O59" s="735"/>
      <c r="P59" s="735"/>
    </row>
    <row r="60" spans="3:16" ht="30.75" customHeight="1">
      <c r="C60" s="1853" t="s">
        <v>971</v>
      </c>
      <c r="D60" s="886" t="s">
        <v>972</v>
      </c>
      <c r="E60" s="1234" t="s">
        <v>940</v>
      </c>
      <c r="F60" s="565">
        <v>45658</v>
      </c>
      <c r="G60" s="565">
        <v>46022</v>
      </c>
      <c r="H60" s="892"/>
      <c r="I60" s="893"/>
      <c r="J60" s="1868"/>
      <c r="K60" s="1856">
        <v>0.67</v>
      </c>
      <c r="L60" s="1871"/>
      <c r="M60" s="1862">
        <f>SUM(J60:L60)</f>
        <v>0.67</v>
      </c>
      <c r="N60" s="33"/>
      <c r="O60" s="33"/>
      <c r="P60" s="33"/>
    </row>
    <row r="61" spans="3:16" ht="30.75" customHeight="1">
      <c r="C61" s="1854"/>
      <c r="D61" s="894" t="s">
        <v>973</v>
      </c>
      <c r="E61" s="564"/>
      <c r="F61" s="565"/>
      <c r="G61" s="565"/>
      <c r="H61" s="440" t="s">
        <v>974</v>
      </c>
      <c r="I61" s="890" t="s">
        <v>953</v>
      </c>
      <c r="J61" s="1869"/>
      <c r="K61" s="1857"/>
      <c r="L61" s="1872"/>
      <c r="M61" s="1863"/>
      <c r="N61" s="33"/>
      <c r="O61" s="891"/>
      <c r="P61" s="33"/>
    </row>
    <row r="62" spans="3:16" ht="30.75" customHeight="1">
      <c r="C62" s="1854"/>
      <c r="D62" s="894" t="s">
        <v>975</v>
      </c>
      <c r="E62" s="564"/>
      <c r="F62" s="565"/>
      <c r="G62" s="565"/>
      <c r="H62" s="440" t="s">
        <v>976</v>
      </c>
      <c r="I62" s="890" t="s">
        <v>953</v>
      </c>
      <c r="J62" s="1869"/>
      <c r="K62" s="1857"/>
      <c r="L62" s="1872"/>
      <c r="M62" s="1863"/>
      <c r="N62" s="33"/>
      <c r="O62" s="891"/>
      <c r="P62" s="33"/>
    </row>
    <row r="63" spans="3:16" ht="30.75" customHeight="1">
      <c r="C63" s="1854"/>
      <c r="D63" s="894" t="s">
        <v>977</v>
      </c>
      <c r="E63" s="564"/>
      <c r="F63" s="565"/>
      <c r="G63" s="565"/>
      <c r="H63" s="440" t="s">
        <v>978</v>
      </c>
      <c r="I63" s="890" t="s">
        <v>953</v>
      </c>
      <c r="J63" s="1869"/>
      <c r="K63" s="1857"/>
      <c r="L63" s="1872"/>
      <c r="M63" s="1863"/>
      <c r="N63" s="33"/>
      <c r="O63" s="891"/>
      <c r="P63" s="33"/>
    </row>
    <row r="64" spans="3:16" ht="30.75" customHeight="1">
      <c r="C64" s="1854"/>
      <c r="D64" s="894" t="s">
        <v>979</v>
      </c>
      <c r="E64" s="564"/>
      <c r="F64" s="565"/>
      <c r="G64" s="565"/>
      <c r="H64" s="440" t="s">
        <v>980</v>
      </c>
      <c r="I64" s="890" t="s">
        <v>953</v>
      </c>
      <c r="J64" s="1869"/>
      <c r="K64" s="1857"/>
      <c r="L64" s="1872"/>
      <c r="M64" s="1863"/>
      <c r="N64" s="33"/>
      <c r="O64" s="891"/>
      <c r="P64" s="33"/>
    </row>
    <row r="65" spans="3:16" ht="30.75" customHeight="1">
      <c r="C65" s="1854"/>
      <c r="D65" s="894" t="s">
        <v>981</v>
      </c>
      <c r="E65" s="564"/>
      <c r="F65" s="565"/>
      <c r="G65" s="565"/>
      <c r="H65" s="440" t="s">
        <v>980</v>
      </c>
      <c r="I65" s="890" t="s">
        <v>953</v>
      </c>
      <c r="J65" s="1869"/>
      <c r="K65" s="1857"/>
      <c r="L65" s="1872"/>
      <c r="M65" s="1863"/>
      <c r="N65" s="33"/>
      <c r="O65" s="891"/>
      <c r="P65" s="33"/>
    </row>
    <row r="66" spans="3:16" ht="30.75" customHeight="1">
      <c r="C66" s="1855"/>
      <c r="D66" s="894" t="s">
        <v>982</v>
      </c>
      <c r="E66" s="564"/>
      <c r="F66" s="565"/>
      <c r="G66" s="565"/>
      <c r="H66" s="440" t="s">
        <v>983</v>
      </c>
      <c r="I66" s="890" t="s">
        <v>953</v>
      </c>
      <c r="J66" s="1870"/>
      <c r="K66" s="1858"/>
      <c r="L66" s="1873"/>
      <c r="M66" s="1864"/>
      <c r="N66" s="33"/>
      <c r="O66" s="891"/>
      <c r="P66" s="33"/>
    </row>
    <row r="67" spans="3:16" ht="23.25" customHeight="1">
      <c r="C67" s="1853" t="s">
        <v>984</v>
      </c>
      <c r="D67" s="886" t="s">
        <v>985</v>
      </c>
      <c r="E67" s="564" t="s">
        <v>940</v>
      </c>
      <c r="F67" s="565">
        <v>45658</v>
      </c>
      <c r="G67" s="565">
        <v>46022</v>
      </c>
      <c r="H67" s="440"/>
      <c r="I67" s="890"/>
      <c r="J67" s="1856"/>
      <c r="K67" s="1856">
        <v>1.3</v>
      </c>
      <c r="L67" s="1871"/>
      <c r="M67" s="1862">
        <f>SUM(J67:L67)</f>
        <v>1.3</v>
      </c>
      <c r="N67" s="33"/>
      <c r="O67" s="33"/>
      <c r="P67" s="33"/>
    </row>
    <row r="68" spans="3:16" ht="30.75" customHeight="1">
      <c r="C68" s="1854"/>
      <c r="D68" s="894" t="s">
        <v>986</v>
      </c>
      <c r="E68" s="564"/>
      <c r="F68" s="565"/>
      <c r="G68" s="565"/>
      <c r="H68" s="440" t="s">
        <v>987</v>
      </c>
      <c r="I68" s="890"/>
      <c r="J68" s="1857"/>
      <c r="K68" s="1857"/>
      <c r="L68" s="1872"/>
      <c r="M68" s="1863"/>
      <c r="N68" s="33"/>
      <c r="O68" s="891"/>
      <c r="P68" s="33"/>
    </row>
    <row r="69" spans="3:16" ht="30.75" customHeight="1">
      <c r="C69" s="1854"/>
      <c r="D69" s="894" t="s">
        <v>988</v>
      </c>
      <c r="E69" s="564"/>
      <c r="F69" s="565"/>
      <c r="G69" s="565"/>
      <c r="H69" s="440" t="s">
        <v>989</v>
      </c>
      <c r="I69" s="890"/>
      <c r="J69" s="1857"/>
      <c r="K69" s="1857"/>
      <c r="L69" s="1872"/>
      <c r="M69" s="1863"/>
      <c r="N69" s="33"/>
      <c r="O69" s="891"/>
      <c r="P69" s="33"/>
    </row>
    <row r="70" spans="3:16" ht="30.75" customHeight="1">
      <c r="C70" s="1854"/>
      <c r="D70" s="894" t="s">
        <v>990</v>
      </c>
      <c r="E70" s="564"/>
      <c r="F70" s="565"/>
      <c r="G70" s="565"/>
      <c r="H70" s="440" t="s">
        <v>991</v>
      </c>
      <c r="I70" s="890"/>
      <c r="J70" s="1857"/>
      <c r="K70" s="1857"/>
      <c r="L70" s="1872"/>
      <c r="M70" s="1863"/>
      <c r="N70" s="33"/>
      <c r="O70" s="891"/>
      <c r="P70" s="33"/>
    </row>
    <row r="71" spans="3:16" ht="93.75" customHeight="1">
      <c r="C71" s="1855"/>
      <c r="D71" s="894" t="s">
        <v>992</v>
      </c>
      <c r="E71" s="564"/>
      <c r="F71" s="565"/>
      <c r="G71" s="565"/>
      <c r="H71" s="440" t="s">
        <v>993</v>
      </c>
      <c r="I71" s="890"/>
      <c r="J71" s="1858"/>
      <c r="K71" s="1858"/>
      <c r="L71" s="1873"/>
      <c r="M71" s="1864"/>
      <c r="N71" s="33"/>
      <c r="O71" s="891"/>
      <c r="P71" s="33"/>
    </row>
    <row r="72" spans="3:16" ht="30.75" customHeight="1">
      <c r="C72" s="1484" t="s">
        <v>994</v>
      </c>
      <c r="D72" s="730" t="s">
        <v>995</v>
      </c>
      <c r="E72" s="1235" t="s">
        <v>940</v>
      </c>
      <c r="F72" s="736">
        <v>45658</v>
      </c>
      <c r="G72" s="736">
        <v>46022</v>
      </c>
      <c r="H72" s="731"/>
      <c r="I72" s="732"/>
      <c r="J72" s="733"/>
      <c r="K72" s="733"/>
      <c r="L72" s="741"/>
      <c r="M72" s="734"/>
      <c r="N72" s="740"/>
      <c r="O72" s="740"/>
      <c r="P72" s="740"/>
    </row>
    <row r="73" spans="3:16" ht="30.75" customHeight="1">
      <c r="C73" s="1853" t="s">
        <v>998</v>
      </c>
      <c r="D73" s="886" t="s">
        <v>996</v>
      </c>
      <c r="E73" s="564" t="s">
        <v>940</v>
      </c>
      <c r="F73" s="565">
        <v>45658</v>
      </c>
      <c r="G73" s="565">
        <v>46022</v>
      </c>
      <c r="H73" s="440" t="s">
        <v>997</v>
      </c>
      <c r="I73" s="890"/>
      <c r="J73" s="1856"/>
      <c r="K73" s="1856">
        <v>0.7</v>
      </c>
      <c r="L73" s="1859"/>
      <c r="M73" s="1862">
        <f>SUM(K73:L73)</f>
        <v>0.7</v>
      </c>
      <c r="N73" s="33"/>
      <c r="O73" s="33"/>
      <c r="P73" s="33"/>
    </row>
    <row r="74" spans="3:16" ht="87" customHeight="1">
      <c r="C74" s="1854"/>
      <c r="D74" s="894" t="s">
        <v>999</v>
      </c>
      <c r="E74" s="564"/>
      <c r="F74" s="565"/>
      <c r="G74" s="565"/>
      <c r="H74" s="440"/>
      <c r="I74" s="890" t="s">
        <v>953</v>
      </c>
      <c r="J74" s="1857"/>
      <c r="K74" s="1857"/>
      <c r="L74" s="1860"/>
      <c r="M74" s="1863"/>
      <c r="N74" s="33"/>
      <c r="O74" s="33"/>
      <c r="P74" s="33"/>
    </row>
    <row r="75" spans="3:16" ht="28.5" customHeight="1">
      <c r="C75" s="1854"/>
      <c r="D75" s="886" t="s">
        <v>1000</v>
      </c>
      <c r="E75" s="564" t="s">
        <v>940</v>
      </c>
      <c r="F75" s="565">
        <v>45658</v>
      </c>
      <c r="G75" s="565">
        <v>46022</v>
      </c>
      <c r="H75" s="440"/>
      <c r="I75" s="890"/>
      <c r="J75" s="1857"/>
      <c r="K75" s="1857"/>
      <c r="L75" s="1860"/>
      <c r="M75" s="1863"/>
      <c r="N75" s="33"/>
      <c r="O75" s="33"/>
      <c r="P75" s="33"/>
    </row>
    <row r="76" spans="3:16" ht="30.75" customHeight="1">
      <c r="C76" s="1854"/>
      <c r="D76" s="1503" t="s">
        <v>1002</v>
      </c>
      <c r="E76" s="564"/>
      <c r="F76" s="565"/>
      <c r="G76" s="565"/>
      <c r="H76" s="440" t="s">
        <v>1003</v>
      </c>
      <c r="I76" s="890" t="s">
        <v>953</v>
      </c>
      <c r="J76" s="1857"/>
      <c r="K76" s="1857"/>
      <c r="L76" s="1860"/>
      <c r="M76" s="1863"/>
      <c r="N76" s="33"/>
      <c r="O76" s="33"/>
      <c r="P76" s="33"/>
    </row>
    <row r="77" spans="3:16" ht="46.5" customHeight="1">
      <c r="C77" s="1854"/>
      <c r="D77" s="894" t="s">
        <v>1005</v>
      </c>
      <c r="E77" s="564"/>
      <c r="F77" s="565"/>
      <c r="G77" s="565"/>
      <c r="H77" s="440" t="s">
        <v>1006</v>
      </c>
      <c r="I77" s="890" t="s">
        <v>953</v>
      </c>
      <c r="J77" s="1857"/>
      <c r="K77" s="1857"/>
      <c r="L77" s="1860"/>
      <c r="M77" s="1863"/>
      <c r="N77" s="33"/>
      <c r="O77" s="33"/>
      <c r="P77" s="33"/>
    </row>
    <row r="78" spans="3:16" ht="52.5" customHeight="1">
      <c r="C78" s="1854"/>
      <c r="D78" s="886" t="s">
        <v>1007</v>
      </c>
      <c r="E78" s="564" t="s">
        <v>940</v>
      </c>
      <c r="F78" s="565">
        <v>45658</v>
      </c>
      <c r="G78" s="565">
        <v>46022</v>
      </c>
      <c r="H78" s="440"/>
      <c r="I78" s="890"/>
      <c r="J78" s="1857"/>
      <c r="K78" s="1857"/>
      <c r="L78" s="1860"/>
      <c r="M78" s="1863"/>
      <c r="N78" s="33"/>
      <c r="O78" s="33"/>
      <c r="P78" s="33"/>
    </row>
    <row r="79" spans="3:16" ht="50.25" customHeight="1">
      <c r="C79" s="1854"/>
      <c r="D79" s="894" t="s">
        <v>1009</v>
      </c>
      <c r="E79" s="564"/>
      <c r="F79" s="565"/>
      <c r="G79" s="565"/>
      <c r="H79" s="440" t="s">
        <v>1010</v>
      </c>
      <c r="I79" s="890" t="s">
        <v>953</v>
      </c>
      <c r="J79" s="1857"/>
      <c r="K79" s="1857"/>
      <c r="L79" s="1860"/>
      <c r="M79" s="1863"/>
      <c r="N79" s="33"/>
      <c r="O79" s="33"/>
      <c r="P79" s="33"/>
    </row>
    <row r="80" spans="3:16" ht="43.5" customHeight="1">
      <c r="C80" s="1855"/>
      <c r="D80" s="894" t="s">
        <v>1012</v>
      </c>
      <c r="E80" s="564"/>
      <c r="F80" s="565"/>
      <c r="G80" s="565"/>
      <c r="H80" s="440" t="s">
        <v>1013</v>
      </c>
      <c r="I80" s="890"/>
      <c r="J80" s="1858"/>
      <c r="K80" s="1858"/>
      <c r="L80" s="1861"/>
      <c r="M80" s="1864"/>
      <c r="N80" s="33"/>
      <c r="O80" s="33"/>
      <c r="P80" s="33"/>
    </row>
    <row r="81" spans="3:16" ht="38.25" customHeight="1">
      <c r="C81" s="412"/>
      <c r="D81" s="417" t="s">
        <v>1014</v>
      </c>
      <c r="E81" s="564" t="s">
        <v>940</v>
      </c>
      <c r="F81" s="565">
        <v>45658</v>
      </c>
      <c r="G81" s="565">
        <v>46022</v>
      </c>
      <c r="H81" s="415"/>
      <c r="I81" s="416"/>
      <c r="J81" s="422"/>
      <c r="K81" s="422"/>
      <c r="L81" s="423"/>
      <c r="M81" s="425"/>
      <c r="N81" s="33"/>
      <c r="O81" s="33"/>
      <c r="P81" s="33"/>
    </row>
    <row r="82" spans="3:16" ht="51" customHeight="1">
      <c r="C82" s="1483" t="s">
        <v>1001</v>
      </c>
      <c r="D82" s="1190" t="s">
        <v>1016</v>
      </c>
      <c r="E82" s="413"/>
      <c r="F82" s="414"/>
      <c r="G82" s="414"/>
      <c r="H82" s="415" t="s">
        <v>1017</v>
      </c>
      <c r="I82" s="416" t="s">
        <v>953</v>
      </c>
      <c r="J82" s="422"/>
      <c r="K82" s="421">
        <v>0.1</v>
      </c>
      <c r="L82" s="423"/>
      <c r="M82" s="425">
        <f t="shared" ref="M82:M111" si="1">SUM(J82:L82)</f>
        <v>0.1</v>
      </c>
      <c r="N82" s="33"/>
      <c r="O82" s="33"/>
      <c r="P82" s="33"/>
    </row>
    <row r="83" spans="3:16" ht="35.25" customHeight="1">
      <c r="C83" s="1225"/>
      <c r="D83" s="418" t="s">
        <v>1018</v>
      </c>
      <c r="E83" s="564" t="s">
        <v>940</v>
      </c>
      <c r="F83" s="565">
        <v>45658</v>
      </c>
      <c r="G83" s="565">
        <v>46022</v>
      </c>
      <c r="H83" s="415"/>
      <c r="I83" s="419"/>
      <c r="J83" s="422"/>
      <c r="K83" s="422"/>
      <c r="L83" s="423"/>
      <c r="M83" s="425">
        <f t="shared" si="1"/>
        <v>0</v>
      </c>
      <c r="N83" s="33"/>
      <c r="O83" s="33"/>
      <c r="P83" s="33"/>
    </row>
    <row r="84" spans="3:16" ht="30.75" customHeight="1">
      <c r="C84" s="1483" t="s">
        <v>1004</v>
      </c>
      <c r="D84" s="412" t="s">
        <v>1020</v>
      </c>
      <c r="E84" s="413"/>
      <c r="F84" s="414"/>
      <c r="G84" s="414"/>
      <c r="H84" s="415" t="s">
        <v>1021</v>
      </c>
      <c r="I84" s="419"/>
      <c r="J84" s="422"/>
      <c r="K84" s="421">
        <v>0.1</v>
      </c>
      <c r="L84" s="423"/>
      <c r="M84" s="425">
        <f t="shared" si="1"/>
        <v>0.1</v>
      </c>
      <c r="N84" s="33"/>
      <c r="O84" s="33"/>
      <c r="P84" s="33"/>
    </row>
    <row r="85" spans="3:16" ht="30.75" customHeight="1">
      <c r="C85" s="1483" t="s">
        <v>1008</v>
      </c>
      <c r="D85" s="412" t="s">
        <v>1023</v>
      </c>
      <c r="E85" s="413"/>
      <c r="F85" s="414"/>
      <c r="G85" s="414"/>
      <c r="H85" s="415" t="s">
        <v>1024</v>
      </c>
      <c r="I85" s="419"/>
      <c r="J85" s="422"/>
      <c r="K85" s="421">
        <v>0.1</v>
      </c>
      <c r="L85" s="423"/>
      <c r="M85" s="425">
        <f t="shared" si="1"/>
        <v>0.1</v>
      </c>
      <c r="N85" s="33"/>
      <c r="O85" s="33"/>
      <c r="P85" s="33"/>
    </row>
    <row r="86" spans="3:16" ht="30.75" customHeight="1">
      <c r="C86" s="412"/>
      <c r="D86" s="417" t="s">
        <v>1025</v>
      </c>
      <c r="E86" s="564" t="s">
        <v>940</v>
      </c>
      <c r="F86" s="565">
        <v>45658</v>
      </c>
      <c r="G86" s="565">
        <v>46022</v>
      </c>
      <c r="H86" s="415"/>
      <c r="I86" s="419"/>
      <c r="J86" s="422"/>
      <c r="K86" s="422"/>
      <c r="L86" s="423"/>
      <c r="M86" s="425">
        <f t="shared" si="1"/>
        <v>0</v>
      </c>
      <c r="N86" s="33"/>
      <c r="O86" s="33"/>
      <c r="P86" s="33"/>
    </row>
    <row r="87" spans="3:16" ht="30.75" customHeight="1">
      <c r="C87" s="1483" t="s">
        <v>1011</v>
      </c>
      <c r="D87" s="412" t="s">
        <v>1027</v>
      </c>
      <c r="E87" s="413"/>
      <c r="F87" s="414"/>
      <c r="G87" s="414"/>
      <c r="H87" s="415" t="s">
        <v>1028</v>
      </c>
      <c r="I87" s="419"/>
      <c r="J87" s="422"/>
      <c r="K87" s="421">
        <v>0.1</v>
      </c>
      <c r="L87" s="423"/>
      <c r="M87" s="425">
        <f t="shared" si="1"/>
        <v>0.1</v>
      </c>
      <c r="N87" s="33"/>
      <c r="O87" s="33"/>
      <c r="P87" s="33"/>
    </row>
    <row r="88" spans="3:16" ht="30.75" customHeight="1">
      <c r="C88" s="412"/>
      <c r="D88" s="417" t="s">
        <v>1029</v>
      </c>
      <c r="E88" s="564" t="s">
        <v>940</v>
      </c>
      <c r="F88" s="565">
        <v>45658</v>
      </c>
      <c r="G88" s="565">
        <v>46022</v>
      </c>
      <c r="H88" s="415"/>
      <c r="I88" s="419"/>
      <c r="J88" s="422"/>
      <c r="K88" s="422"/>
      <c r="L88" s="423"/>
      <c r="M88" s="425">
        <f t="shared" si="1"/>
        <v>0</v>
      </c>
      <c r="N88" s="33"/>
      <c r="O88" s="33"/>
      <c r="P88" s="33"/>
    </row>
    <row r="89" spans="3:16" ht="30.75" customHeight="1">
      <c r="C89" s="1483" t="s">
        <v>1015</v>
      </c>
      <c r="D89" s="412" t="s">
        <v>1031</v>
      </c>
      <c r="E89" s="413"/>
      <c r="F89" s="414"/>
      <c r="G89" s="414"/>
      <c r="H89" s="415" t="s">
        <v>1032</v>
      </c>
      <c r="I89" s="419"/>
      <c r="J89" s="422"/>
      <c r="K89" s="421">
        <v>0.1</v>
      </c>
      <c r="L89" s="423"/>
      <c r="M89" s="425">
        <f t="shared" si="1"/>
        <v>0.1</v>
      </c>
      <c r="N89" s="33"/>
      <c r="O89" s="33"/>
      <c r="P89" s="33"/>
    </row>
    <row r="90" spans="3:16" ht="30.75" customHeight="1">
      <c r="C90" s="1483" t="s">
        <v>1019</v>
      </c>
      <c r="D90" s="412" t="s">
        <v>1034</v>
      </c>
      <c r="E90" s="413"/>
      <c r="F90" s="414"/>
      <c r="G90" s="414"/>
      <c r="H90" s="415" t="s">
        <v>1035</v>
      </c>
      <c r="I90" s="419"/>
      <c r="J90" s="422"/>
      <c r="K90" s="421">
        <v>0.2</v>
      </c>
      <c r="L90" s="423"/>
      <c r="M90" s="425">
        <f t="shared" si="1"/>
        <v>0.2</v>
      </c>
      <c r="N90" s="33"/>
      <c r="O90" s="33"/>
      <c r="P90" s="33"/>
    </row>
    <row r="91" spans="3:16" ht="30.75" customHeight="1">
      <c r="C91" s="412"/>
      <c r="D91" s="417" t="s">
        <v>1036</v>
      </c>
      <c r="E91" s="564" t="s">
        <v>940</v>
      </c>
      <c r="F91" s="565">
        <v>45658</v>
      </c>
      <c r="G91" s="565">
        <v>46022</v>
      </c>
      <c r="H91" s="415"/>
      <c r="I91" s="419"/>
      <c r="J91" s="422"/>
      <c r="K91" s="422"/>
      <c r="L91" s="423"/>
      <c r="M91" s="425">
        <f t="shared" si="1"/>
        <v>0</v>
      </c>
      <c r="N91" s="33"/>
      <c r="O91" s="33"/>
      <c r="P91" s="33"/>
    </row>
    <row r="92" spans="3:16" ht="30.75" customHeight="1">
      <c r="C92" s="1483" t="s">
        <v>1022</v>
      </c>
      <c r="D92" s="412" t="s">
        <v>1038</v>
      </c>
      <c r="E92" s="413"/>
      <c r="F92" s="414"/>
      <c r="G92" s="414"/>
      <c r="H92" s="415" t="s">
        <v>1039</v>
      </c>
      <c r="I92" s="419"/>
      <c r="J92" s="422"/>
      <c r="K92" s="421">
        <v>0.06</v>
      </c>
      <c r="L92" s="424">
        <v>0.2</v>
      </c>
      <c r="M92" s="425">
        <f t="shared" si="1"/>
        <v>0.26</v>
      </c>
      <c r="N92" s="33"/>
      <c r="O92" s="33"/>
      <c r="P92" s="33"/>
    </row>
    <row r="93" spans="3:16" ht="30.75" customHeight="1">
      <c r="C93" s="412"/>
      <c r="D93" s="417" t="s">
        <v>1040</v>
      </c>
      <c r="E93" s="564" t="s">
        <v>940</v>
      </c>
      <c r="F93" s="565">
        <v>45658</v>
      </c>
      <c r="G93" s="565">
        <v>46022</v>
      </c>
      <c r="H93" s="415"/>
      <c r="I93" s="419"/>
      <c r="J93" s="422"/>
      <c r="K93" s="422"/>
      <c r="L93" s="423"/>
      <c r="M93" s="425">
        <f t="shared" si="1"/>
        <v>0</v>
      </c>
      <c r="N93" s="33"/>
      <c r="O93" s="33"/>
      <c r="P93" s="33"/>
    </row>
    <row r="94" spans="3:16" ht="30.75" customHeight="1">
      <c r="C94" s="1483" t="s">
        <v>1026</v>
      </c>
      <c r="D94" s="1190" t="s">
        <v>1042</v>
      </c>
      <c r="E94" s="413"/>
      <c r="F94" s="414"/>
      <c r="G94" s="414"/>
      <c r="H94" s="415" t="s">
        <v>1043</v>
      </c>
      <c r="I94" s="419"/>
      <c r="J94" s="422"/>
      <c r="K94" s="421">
        <v>0.1</v>
      </c>
      <c r="L94" s="423"/>
      <c r="M94" s="425">
        <f t="shared" si="1"/>
        <v>0.1</v>
      </c>
      <c r="N94" s="33"/>
      <c r="O94" s="33"/>
      <c r="P94" s="33"/>
    </row>
    <row r="95" spans="3:16" ht="30.75" customHeight="1">
      <c r="C95" s="1225"/>
      <c r="D95" s="418" t="s">
        <v>1044</v>
      </c>
      <c r="E95" s="564" t="s">
        <v>940</v>
      </c>
      <c r="F95" s="565">
        <v>45658</v>
      </c>
      <c r="G95" s="565">
        <v>46022</v>
      </c>
      <c r="H95" s="415"/>
      <c r="I95" s="419"/>
      <c r="J95" s="422"/>
      <c r="K95" s="422"/>
      <c r="L95" s="423"/>
      <c r="M95" s="425">
        <f t="shared" si="1"/>
        <v>0</v>
      </c>
      <c r="N95" s="33"/>
      <c r="O95" s="33"/>
      <c r="P95" s="33"/>
    </row>
    <row r="96" spans="3:16" ht="30.75" customHeight="1">
      <c r="C96" s="1483" t="s">
        <v>1030</v>
      </c>
      <c r="D96" s="1190" t="s">
        <v>1046</v>
      </c>
      <c r="E96" s="413"/>
      <c r="F96" s="414"/>
      <c r="G96" s="414"/>
      <c r="H96" s="415" t="s">
        <v>1047</v>
      </c>
      <c r="I96" s="419"/>
      <c r="J96" s="422"/>
      <c r="K96" s="421">
        <v>0.05</v>
      </c>
      <c r="L96" s="423"/>
      <c r="M96" s="425">
        <f t="shared" si="1"/>
        <v>0.05</v>
      </c>
      <c r="N96" s="33"/>
      <c r="O96" s="33"/>
      <c r="P96" s="33"/>
    </row>
    <row r="97" spans="3:16" ht="30.75" customHeight="1">
      <c r="C97" s="1225"/>
      <c r="D97" s="418" t="s">
        <v>1048</v>
      </c>
      <c r="E97" s="564" t="s">
        <v>940</v>
      </c>
      <c r="F97" s="565">
        <v>45658</v>
      </c>
      <c r="G97" s="565">
        <v>46022</v>
      </c>
      <c r="H97" s="415"/>
      <c r="I97" s="419"/>
      <c r="J97" s="422"/>
      <c r="K97" s="422"/>
      <c r="L97" s="423"/>
      <c r="M97" s="425">
        <f t="shared" si="1"/>
        <v>0</v>
      </c>
      <c r="N97" s="33"/>
      <c r="O97" s="33"/>
      <c r="P97" s="33"/>
    </row>
    <row r="98" spans="3:16" ht="30.75" customHeight="1">
      <c r="C98" s="1483" t="s">
        <v>1033</v>
      </c>
      <c r="D98" s="1190" t="s">
        <v>1050</v>
      </c>
      <c r="E98" s="413"/>
      <c r="F98" s="414"/>
      <c r="G98" s="414"/>
      <c r="H98" s="415"/>
      <c r="I98" s="419"/>
      <c r="J98" s="422"/>
      <c r="K98" s="421">
        <v>0.05</v>
      </c>
      <c r="L98" s="423"/>
      <c r="M98" s="425">
        <f t="shared" si="1"/>
        <v>0.05</v>
      </c>
      <c r="N98" s="33"/>
      <c r="O98" s="33"/>
      <c r="P98" s="33"/>
    </row>
    <row r="99" spans="3:16" ht="30.75" customHeight="1">
      <c r="C99" s="1225"/>
      <c r="D99" s="418" t="s">
        <v>1051</v>
      </c>
      <c r="E99" s="564" t="s">
        <v>940</v>
      </c>
      <c r="F99" s="565">
        <v>45658</v>
      </c>
      <c r="G99" s="565">
        <v>46022</v>
      </c>
      <c r="H99" s="415"/>
      <c r="I99" s="419"/>
      <c r="J99" s="422"/>
      <c r="K99" s="422"/>
      <c r="L99" s="423"/>
      <c r="M99" s="425">
        <f t="shared" si="1"/>
        <v>0</v>
      </c>
      <c r="N99" s="33"/>
      <c r="O99" s="33"/>
      <c r="P99" s="33"/>
    </row>
    <row r="100" spans="3:16" ht="30.75" customHeight="1">
      <c r="C100" s="1483" t="s">
        <v>1037</v>
      </c>
      <c r="D100" s="412" t="s">
        <v>1053</v>
      </c>
      <c r="E100" s="413"/>
      <c r="F100" s="414"/>
      <c r="G100" s="414"/>
      <c r="H100" s="415" t="s">
        <v>1054</v>
      </c>
      <c r="I100" s="419"/>
      <c r="J100" s="422"/>
      <c r="K100" s="421">
        <v>0.05</v>
      </c>
      <c r="L100" s="423"/>
      <c r="M100" s="425">
        <f t="shared" si="1"/>
        <v>0.05</v>
      </c>
      <c r="N100" s="33"/>
      <c r="O100" s="33"/>
      <c r="P100" s="33"/>
    </row>
    <row r="101" spans="3:16" ht="30.75" customHeight="1">
      <c r="C101" s="1225"/>
      <c r="D101" s="418" t="s">
        <v>1055</v>
      </c>
      <c r="E101" s="564" t="s">
        <v>940</v>
      </c>
      <c r="F101" s="565">
        <v>45658</v>
      </c>
      <c r="G101" s="565">
        <v>46022</v>
      </c>
      <c r="H101" s="415"/>
      <c r="I101" s="419"/>
      <c r="J101" s="422"/>
      <c r="K101" s="422"/>
      <c r="L101" s="423"/>
      <c r="M101" s="425">
        <f t="shared" si="1"/>
        <v>0</v>
      </c>
      <c r="N101" s="33"/>
      <c r="O101" s="33"/>
      <c r="P101" s="33"/>
    </row>
    <row r="102" spans="3:16" ht="30.75" customHeight="1">
      <c r="C102" s="1483" t="s">
        <v>1041</v>
      </c>
      <c r="D102" s="1190" t="s">
        <v>1057</v>
      </c>
      <c r="E102" s="413"/>
      <c r="F102" s="414"/>
      <c r="G102" s="414"/>
      <c r="H102" s="415" t="s">
        <v>1054</v>
      </c>
      <c r="I102" s="419"/>
      <c r="J102" s="422"/>
      <c r="K102" s="421">
        <v>0.05</v>
      </c>
      <c r="L102" s="423"/>
      <c r="M102" s="425">
        <f t="shared" si="1"/>
        <v>0.05</v>
      </c>
      <c r="N102" s="33"/>
      <c r="O102" s="33"/>
      <c r="P102" s="33"/>
    </row>
    <row r="103" spans="3:16" ht="30.75" customHeight="1">
      <c r="C103" s="1225"/>
      <c r="D103" s="418" t="s">
        <v>1058</v>
      </c>
      <c r="E103" s="564" t="s">
        <v>940</v>
      </c>
      <c r="F103" s="565">
        <v>45658</v>
      </c>
      <c r="G103" s="565">
        <v>46022</v>
      </c>
      <c r="H103" s="415"/>
      <c r="I103" s="419"/>
      <c r="J103" s="422"/>
      <c r="K103" s="422"/>
      <c r="L103" s="423"/>
      <c r="M103" s="425">
        <f t="shared" si="1"/>
        <v>0</v>
      </c>
      <c r="N103" s="33"/>
      <c r="O103" s="33"/>
      <c r="P103" s="33"/>
    </row>
    <row r="104" spans="3:16" ht="52.5" customHeight="1">
      <c r="C104" s="1483" t="s">
        <v>1045</v>
      </c>
      <c r="D104" s="412" t="s">
        <v>1060</v>
      </c>
      <c r="E104" s="413"/>
      <c r="F104" s="414"/>
      <c r="G104" s="414"/>
      <c r="H104" s="415" t="s">
        <v>1054</v>
      </c>
      <c r="I104" s="419"/>
      <c r="J104" s="422"/>
      <c r="K104" s="421">
        <v>0.05</v>
      </c>
      <c r="L104" s="423"/>
      <c r="M104" s="425">
        <f t="shared" si="1"/>
        <v>0.05</v>
      </c>
      <c r="N104" s="33"/>
      <c r="O104" s="33"/>
      <c r="P104" s="33"/>
    </row>
    <row r="105" spans="3:16" ht="30.75" customHeight="1">
      <c r="C105" s="412"/>
      <c r="D105" s="417" t="s">
        <v>1061</v>
      </c>
      <c r="E105" s="564" t="s">
        <v>940</v>
      </c>
      <c r="F105" s="565">
        <v>45658</v>
      </c>
      <c r="G105" s="565">
        <v>46022</v>
      </c>
      <c r="H105" s="415"/>
      <c r="I105" s="419"/>
      <c r="J105" s="422"/>
      <c r="K105" s="422"/>
      <c r="L105" s="423"/>
      <c r="M105" s="425">
        <f t="shared" si="1"/>
        <v>0</v>
      </c>
      <c r="N105" s="33"/>
      <c r="O105" s="33"/>
      <c r="P105" s="33"/>
    </row>
    <row r="106" spans="3:16" ht="30.75" customHeight="1">
      <c r="C106" s="1483" t="s">
        <v>1049</v>
      </c>
      <c r="D106" s="412" t="s">
        <v>1063</v>
      </c>
      <c r="E106" s="413"/>
      <c r="F106" s="414"/>
      <c r="G106" s="414"/>
      <c r="H106" s="415" t="s">
        <v>1064</v>
      </c>
      <c r="I106" s="419"/>
      <c r="J106" s="422"/>
      <c r="K106" s="421">
        <v>0.5</v>
      </c>
      <c r="L106" s="423"/>
      <c r="M106" s="425">
        <f t="shared" si="1"/>
        <v>0.5</v>
      </c>
      <c r="N106" s="33"/>
      <c r="O106" s="33"/>
      <c r="P106" s="33"/>
    </row>
    <row r="107" spans="3:16" ht="30.75" customHeight="1">
      <c r="C107" s="1483" t="s">
        <v>1052</v>
      </c>
      <c r="D107" s="412" t="s">
        <v>1065</v>
      </c>
      <c r="E107" s="413"/>
      <c r="F107" s="414"/>
      <c r="G107" s="414"/>
      <c r="H107" s="415" t="s">
        <v>1066</v>
      </c>
      <c r="I107" s="419"/>
      <c r="J107" s="422"/>
      <c r="K107" s="421">
        <v>0.1</v>
      </c>
      <c r="L107" s="423"/>
      <c r="M107" s="425">
        <f t="shared" si="1"/>
        <v>0.1</v>
      </c>
      <c r="N107" s="33"/>
      <c r="O107" s="33"/>
      <c r="P107" s="33"/>
    </row>
    <row r="108" spans="3:16" ht="50.25" customHeight="1">
      <c r="C108" s="1483" t="s">
        <v>1056</v>
      </c>
      <c r="D108" s="412" t="s">
        <v>1067</v>
      </c>
      <c r="E108" s="413"/>
      <c r="F108" s="414"/>
      <c r="G108" s="414"/>
      <c r="H108" s="415" t="s">
        <v>1068</v>
      </c>
      <c r="I108" s="419"/>
      <c r="J108" s="422"/>
      <c r="K108" s="421">
        <v>0.1</v>
      </c>
      <c r="L108" s="423"/>
      <c r="M108" s="425">
        <f t="shared" si="1"/>
        <v>0.1</v>
      </c>
      <c r="N108" s="33"/>
      <c r="O108" s="33"/>
      <c r="P108" s="33"/>
    </row>
    <row r="109" spans="3:16" ht="30.75" customHeight="1">
      <c r="C109" s="1483" t="s">
        <v>1059</v>
      </c>
      <c r="D109" s="417" t="s">
        <v>3645</v>
      </c>
      <c r="E109" s="564" t="s">
        <v>940</v>
      </c>
      <c r="F109" s="565">
        <v>45658</v>
      </c>
      <c r="G109" s="565">
        <v>46022</v>
      </c>
      <c r="H109" s="415" t="s">
        <v>1069</v>
      </c>
      <c r="I109" s="419"/>
      <c r="J109" s="422"/>
      <c r="K109" s="421">
        <v>0.05</v>
      </c>
      <c r="L109" s="423"/>
      <c r="M109" s="425">
        <f t="shared" si="1"/>
        <v>0.05</v>
      </c>
      <c r="N109" s="33"/>
      <c r="O109" s="33"/>
      <c r="P109" s="33"/>
    </row>
    <row r="110" spans="3:16" ht="48" customHeight="1">
      <c r="C110" s="1485" t="s">
        <v>1062</v>
      </c>
      <c r="D110" s="743" t="s">
        <v>3644</v>
      </c>
      <c r="E110" s="564" t="s">
        <v>940</v>
      </c>
      <c r="F110" s="565">
        <v>45658</v>
      </c>
      <c r="G110" s="565">
        <v>46022</v>
      </c>
      <c r="H110" s="1189" t="s">
        <v>1070</v>
      </c>
      <c r="I110" s="1207"/>
      <c r="J110" s="744"/>
      <c r="K110" s="1191">
        <v>0.1</v>
      </c>
      <c r="L110" s="745"/>
      <c r="M110" s="746">
        <f t="shared" si="1"/>
        <v>0.1</v>
      </c>
      <c r="N110" s="61"/>
      <c r="O110" s="61"/>
      <c r="P110" s="61"/>
    </row>
    <row r="111" spans="3:16" ht="26.25" customHeight="1">
      <c r="C111" s="1865" t="s">
        <v>263</v>
      </c>
      <c r="D111" s="1866"/>
      <c r="E111" s="1866"/>
      <c r="F111" s="1866"/>
      <c r="G111" s="1866"/>
      <c r="H111" s="1866"/>
      <c r="I111" s="1867"/>
      <c r="J111" s="747">
        <f>SUM(J41:J110)</f>
        <v>2</v>
      </c>
      <c r="K111" s="747">
        <f>SUM(K41:K110)</f>
        <v>6.5999999999999961</v>
      </c>
      <c r="L111" s="747">
        <f>SUM(L41:L110)</f>
        <v>0.4</v>
      </c>
      <c r="M111" s="747">
        <f t="shared" si="1"/>
        <v>8.9999999999999964</v>
      </c>
      <c r="N111" s="748"/>
      <c r="O111" s="748"/>
      <c r="P111" s="749"/>
    </row>
    <row r="112" spans="3:16" ht="28.5" customHeight="1">
      <c r="C112" s="1874" t="s">
        <v>443</v>
      </c>
      <c r="D112" s="1875"/>
      <c r="E112" s="174"/>
      <c r="F112" s="159"/>
      <c r="G112" s="159"/>
      <c r="H112" s="175"/>
      <c r="I112" s="161"/>
      <c r="J112" s="176"/>
      <c r="K112" s="176"/>
      <c r="L112" s="162"/>
      <c r="M112" s="163"/>
      <c r="N112" s="164"/>
      <c r="O112" s="164"/>
      <c r="P112" s="165"/>
    </row>
    <row r="113" spans="2:16" ht="45" customHeight="1">
      <c r="B113" s="342"/>
      <c r="C113" s="1486" t="s">
        <v>1071</v>
      </c>
      <c r="D113" s="1546" t="s">
        <v>43</v>
      </c>
      <c r="E113" s="1089" t="s">
        <v>266</v>
      </c>
      <c r="F113" s="496">
        <v>45658</v>
      </c>
      <c r="G113" s="496">
        <v>46016</v>
      </c>
      <c r="H113" s="1090" t="s">
        <v>279</v>
      </c>
      <c r="I113" s="1091" t="s">
        <v>3249</v>
      </c>
      <c r="J113" s="1092">
        <v>1.5</v>
      </c>
      <c r="K113" s="1093">
        <v>2</v>
      </c>
      <c r="L113" s="1093"/>
      <c r="M113" s="1094">
        <f>SUM(J113:L113)</f>
        <v>3.5</v>
      </c>
      <c r="N113" s="13"/>
      <c r="O113" s="13"/>
      <c r="P113" s="13"/>
    </row>
    <row r="114" spans="2:16" ht="28.5" customHeight="1">
      <c r="B114" s="342"/>
      <c r="C114" s="1486" t="s">
        <v>1072</v>
      </c>
      <c r="D114" s="1546" t="s">
        <v>264</v>
      </c>
      <c r="E114" s="1547"/>
      <c r="F114" s="1548"/>
      <c r="G114" s="1548"/>
      <c r="H114" s="1548"/>
      <c r="I114" s="1091"/>
      <c r="J114" s="1093"/>
      <c r="K114" s="1093"/>
      <c r="L114" s="1093"/>
      <c r="M114" s="1094" t="s">
        <v>351</v>
      </c>
      <c r="N114" s="13"/>
      <c r="O114" s="13"/>
      <c r="P114" s="13"/>
    </row>
    <row r="115" spans="2:16" ht="61.5" customHeight="1">
      <c r="B115" s="342"/>
      <c r="C115" s="1486" t="s">
        <v>1073</v>
      </c>
      <c r="D115" s="1486" t="s">
        <v>265</v>
      </c>
      <c r="E115" s="1089" t="s">
        <v>266</v>
      </c>
      <c r="F115" s="496">
        <v>45658</v>
      </c>
      <c r="G115" s="496">
        <v>46016</v>
      </c>
      <c r="H115" s="1090" t="s">
        <v>267</v>
      </c>
      <c r="I115" s="1091" t="s">
        <v>1074</v>
      </c>
      <c r="J115" s="1093"/>
      <c r="K115" s="1093">
        <v>0.6</v>
      </c>
      <c r="L115" s="1093"/>
      <c r="M115" s="1094">
        <v>0.6</v>
      </c>
      <c r="N115" s="13"/>
      <c r="O115" s="13"/>
      <c r="P115" s="13"/>
    </row>
    <row r="116" spans="2:16" ht="42.75" customHeight="1">
      <c r="B116" s="342"/>
      <c r="C116" s="1486" t="s">
        <v>1075</v>
      </c>
      <c r="D116" s="1486" t="s">
        <v>268</v>
      </c>
      <c r="E116" s="1095" t="s">
        <v>266</v>
      </c>
      <c r="F116" s="496">
        <v>45658</v>
      </c>
      <c r="G116" s="496">
        <v>46016</v>
      </c>
      <c r="H116" s="1090" t="s">
        <v>269</v>
      </c>
      <c r="I116" s="1091" t="s">
        <v>1074</v>
      </c>
      <c r="J116" s="1093"/>
      <c r="K116" s="1093">
        <v>2.04</v>
      </c>
      <c r="L116" s="1093"/>
      <c r="M116" s="1094">
        <v>2.04</v>
      </c>
      <c r="N116" s="13"/>
      <c r="O116" s="13"/>
      <c r="P116" s="13"/>
    </row>
    <row r="117" spans="2:16" ht="69" customHeight="1">
      <c r="B117" s="342"/>
      <c r="C117" s="1486" t="s">
        <v>1075</v>
      </c>
      <c r="D117" s="1486" t="s">
        <v>270</v>
      </c>
      <c r="E117" s="1095" t="s">
        <v>266</v>
      </c>
      <c r="F117" s="480">
        <v>45658</v>
      </c>
      <c r="G117" s="480">
        <v>45931</v>
      </c>
      <c r="H117" s="1090" t="s">
        <v>271</v>
      </c>
      <c r="I117" s="1091" t="s">
        <v>272</v>
      </c>
      <c r="J117" s="1210"/>
      <c r="K117" s="1210">
        <v>3</v>
      </c>
      <c r="L117" s="1210">
        <v>5</v>
      </c>
      <c r="M117" s="1094">
        <v>8</v>
      </c>
      <c r="N117" s="13"/>
      <c r="O117" s="13"/>
      <c r="P117" s="13"/>
    </row>
    <row r="118" spans="2:16" ht="57.75" customHeight="1">
      <c r="B118" s="342"/>
      <c r="C118" s="1486" t="s">
        <v>1075</v>
      </c>
      <c r="D118" s="1486" t="s">
        <v>273</v>
      </c>
      <c r="E118" s="1095" t="s">
        <v>266</v>
      </c>
      <c r="F118" s="496">
        <v>45658</v>
      </c>
      <c r="G118" s="496">
        <v>46016</v>
      </c>
      <c r="H118" s="1090" t="s">
        <v>274</v>
      </c>
      <c r="I118" s="1091" t="s">
        <v>1076</v>
      </c>
      <c r="J118" s="1210"/>
      <c r="K118" s="1210">
        <v>7.5</v>
      </c>
      <c r="L118" s="1210"/>
      <c r="M118" s="1094">
        <v>7.5</v>
      </c>
      <c r="N118" s="13"/>
      <c r="O118" s="13"/>
      <c r="P118" s="13"/>
    </row>
    <row r="119" spans="2:16" ht="42.75" customHeight="1">
      <c r="B119" s="342"/>
      <c r="C119" s="1486" t="s">
        <v>1075</v>
      </c>
      <c r="D119" s="1486" t="s">
        <v>275</v>
      </c>
      <c r="E119" s="1095" t="s">
        <v>266</v>
      </c>
      <c r="F119" s="480">
        <v>45658</v>
      </c>
      <c r="G119" s="480">
        <v>45717</v>
      </c>
      <c r="H119" s="1090" t="s">
        <v>276</v>
      </c>
      <c r="I119" s="1091" t="s">
        <v>1074</v>
      </c>
      <c r="J119" s="1093"/>
      <c r="K119" s="1549"/>
      <c r="L119" s="1093">
        <v>0.2</v>
      </c>
      <c r="M119" s="1094">
        <v>0.2</v>
      </c>
      <c r="N119" s="13"/>
      <c r="O119" s="13"/>
      <c r="P119" s="13"/>
    </row>
    <row r="120" spans="2:16" ht="28.5" customHeight="1">
      <c r="B120" s="342"/>
      <c r="C120" s="1486" t="s">
        <v>1077</v>
      </c>
      <c r="D120" s="1546" t="s">
        <v>277</v>
      </c>
      <c r="E120" s="1550"/>
      <c r="F120" s="1548"/>
      <c r="G120" s="1548"/>
      <c r="H120" s="1551"/>
      <c r="I120" s="1091"/>
      <c r="J120" s="1093"/>
      <c r="K120" s="1549"/>
      <c r="L120" s="1093"/>
      <c r="M120" s="1094" t="s">
        <v>351</v>
      </c>
      <c r="N120" s="13"/>
      <c r="O120" s="13"/>
      <c r="P120" s="13"/>
    </row>
    <row r="121" spans="2:16" ht="57" customHeight="1">
      <c r="B121" s="342"/>
      <c r="C121" s="1486" t="s">
        <v>1078</v>
      </c>
      <c r="D121" s="1486" t="s">
        <v>278</v>
      </c>
      <c r="E121" s="1089" t="s">
        <v>266</v>
      </c>
      <c r="F121" s="480">
        <v>45658</v>
      </c>
      <c r="G121" s="480">
        <v>46016</v>
      </c>
      <c r="H121" s="1090" t="s">
        <v>279</v>
      </c>
      <c r="I121" s="1091" t="s">
        <v>1074</v>
      </c>
      <c r="J121" s="1093"/>
      <c r="K121" s="1093">
        <v>0.32</v>
      </c>
      <c r="L121" s="1093"/>
      <c r="M121" s="1094">
        <v>0.32</v>
      </c>
      <c r="N121" s="13"/>
      <c r="O121" s="13"/>
      <c r="P121" s="13"/>
    </row>
    <row r="122" spans="2:16" ht="47.25" customHeight="1">
      <c r="B122" s="342"/>
      <c r="C122" s="1552" t="s">
        <v>1079</v>
      </c>
      <c r="D122" s="1552" t="s">
        <v>280</v>
      </c>
      <c r="E122" s="1096" t="s">
        <v>266</v>
      </c>
      <c r="F122" s="1097">
        <v>45717</v>
      </c>
      <c r="G122" s="1097">
        <v>45992</v>
      </c>
      <c r="H122" s="1098" t="s">
        <v>281</v>
      </c>
      <c r="I122" s="1099" t="s">
        <v>1074</v>
      </c>
      <c r="J122" s="1210"/>
      <c r="K122" s="1210">
        <v>2</v>
      </c>
      <c r="L122" s="1093"/>
      <c r="M122" s="1094">
        <v>2</v>
      </c>
      <c r="N122" s="13"/>
      <c r="O122" s="13"/>
      <c r="P122" s="13"/>
    </row>
    <row r="123" spans="2:16" ht="57" customHeight="1">
      <c r="B123" s="342"/>
      <c r="C123" s="1486" t="s">
        <v>1080</v>
      </c>
      <c r="D123" s="1486" t="s">
        <v>1081</v>
      </c>
      <c r="E123" s="1095" t="s">
        <v>266</v>
      </c>
      <c r="F123" s="480">
        <v>45682</v>
      </c>
      <c r="G123" s="480">
        <v>45741</v>
      </c>
      <c r="H123" s="1090" t="s">
        <v>282</v>
      </c>
      <c r="I123" s="1091" t="s">
        <v>1074</v>
      </c>
      <c r="J123" s="1093"/>
      <c r="K123" s="1093">
        <v>0.1</v>
      </c>
      <c r="L123" s="1093"/>
      <c r="M123" s="1094">
        <v>0.1</v>
      </c>
      <c r="N123" s="13"/>
      <c r="O123" s="13"/>
      <c r="P123" s="13"/>
    </row>
    <row r="124" spans="2:16" ht="78.75" customHeight="1">
      <c r="B124" s="342"/>
      <c r="C124" s="1486" t="s">
        <v>1082</v>
      </c>
      <c r="D124" s="1486" t="s">
        <v>1083</v>
      </c>
      <c r="E124" s="1095" t="s">
        <v>266</v>
      </c>
      <c r="F124" s="480">
        <v>45682</v>
      </c>
      <c r="G124" s="480">
        <v>45741</v>
      </c>
      <c r="H124" s="1090" t="s">
        <v>1084</v>
      </c>
      <c r="I124" s="1091" t="s">
        <v>1074</v>
      </c>
      <c r="J124" s="1093"/>
      <c r="K124" s="1093">
        <v>1.02</v>
      </c>
      <c r="L124" s="1093"/>
      <c r="M124" s="1094">
        <v>1.02</v>
      </c>
      <c r="N124" s="13"/>
      <c r="O124" s="13"/>
      <c r="P124" s="13"/>
    </row>
    <row r="125" spans="2:16" ht="214.5" customHeight="1">
      <c r="B125" s="342"/>
      <c r="C125" s="1487" t="s">
        <v>1085</v>
      </c>
      <c r="D125" s="1487" t="s">
        <v>1086</v>
      </c>
      <c r="E125" s="406" t="s">
        <v>266</v>
      </c>
      <c r="F125" s="429">
        <v>45682</v>
      </c>
      <c r="G125" s="429">
        <v>45741</v>
      </c>
      <c r="H125" s="430" t="s">
        <v>1087</v>
      </c>
      <c r="I125" s="427" t="s">
        <v>1074</v>
      </c>
      <c r="J125" s="432"/>
      <c r="K125" s="432">
        <v>0.1</v>
      </c>
      <c r="L125" s="432"/>
      <c r="M125" s="434">
        <v>0.1</v>
      </c>
      <c r="N125" s="13"/>
      <c r="O125" s="13"/>
      <c r="P125" s="13"/>
    </row>
    <row r="126" spans="2:16" ht="28.5" customHeight="1">
      <c r="B126" s="342"/>
      <c r="C126" s="1487" t="s">
        <v>1088</v>
      </c>
      <c r="D126" s="1487" t="s">
        <v>1089</v>
      </c>
      <c r="E126" s="406" t="s">
        <v>266</v>
      </c>
      <c r="F126" s="429">
        <v>45894</v>
      </c>
      <c r="G126" s="429">
        <v>45894</v>
      </c>
      <c r="H126" s="431" t="s">
        <v>1090</v>
      </c>
      <c r="I126" s="427" t="s">
        <v>1074</v>
      </c>
      <c r="J126" s="432"/>
      <c r="K126" s="432">
        <v>0.15</v>
      </c>
      <c r="L126" s="432"/>
      <c r="M126" s="434">
        <v>0.15</v>
      </c>
      <c r="N126" s="13"/>
      <c r="O126" s="13"/>
      <c r="P126" s="13"/>
    </row>
    <row r="127" spans="2:16" ht="301.5" customHeight="1">
      <c r="B127" s="342"/>
      <c r="C127" s="1487" t="s">
        <v>1091</v>
      </c>
      <c r="D127" s="1487" t="s">
        <v>1092</v>
      </c>
      <c r="E127" s="406" t="s">
        <v>266</v>
      </c>
      <c r="F127" s="429">
        <v>45682</v>
      </c>
      <c r="G127" s="429">
        <v>45741</v>
      </c>
      <c r="H127" s="430" t="s">
        <v>1093</v>
      </c>
      <c r="I127" s="427" t="s">
        <v>1074</v>
      </c>
      <c r="J127" s="432"/>
      <c r="K127" s="432">
        <v>0.1</v>
      </c>
      <c r="L127" s="432"/>
      <c r="M127" s="434">
        <v>0.1</v>
      </c>
      <c r="N127" s="13"/>
      <c r="O127" s="13"/>
      <c r="P127" s="13"/>
    </row>
    <row r="128" spans="2:16" ht="40.5" customHeight="1">
      <c r="B128" s="342"/>
      <c r="C128" s="1487" t="s">
        <v>1094</v>
      </c>
      <c r="D128" s="1487" t="s">
        <v>1095</v>
      </c>
      <c r="E128" s="406" t="s">
        <v>266</v>
      </c>
      <c r="F128" s="429">
        <v>45682</v>
      </c>
      <c r="G128" s="429">
        <v>45741</v>
      </c>
      <c r="H128" s="431" t="s">
        <v>1096</v>
      </c>
      <c r="I128" s="427"/>
      <c r="J128" s="432"/>
      <c r="K128" s="433"/>
      <c r="L128" s="432"/>
      <c r="M128" s="434"/>
      <c r="N128" s="13"/>
      <c r="O128" s="13"/>
      <c r="P128" s="13"/>
    </row>
    <row r="129" spans="2:16" ht="43.5" customHeight="1">
      <c r="B129" s="342"/>
      <c r="C129" s="1487" t="s">
        <v>1097</v>
      </c>
      <c r="D129" s="1487" t="s">
        <v>1098</v>
      </c>
      <c r="E129" s="406" t="s">
        <v>266</v>
      </c>
      <c r="F129" s="429">
        <v>45863</v>
      </c>
      <c r="G129" s="429">
        <v>45962</v>
      </c>
      <c r="H129" s="370" t="s">
        <v>283</v>
      </c>
      <c r="I129" s="427" t="s">
        <v>1074</v>
      </c>
      <c r="J129" s="432"/>
      <c r="K129" s="432">
        <v>0.1</v>
      </c>
      <c r="L129" s="432"/>
      <c r="M129" s="434">
        <v>0.1</v>
      </c>
      <c r="N129" s="13"/>
      <c r="O129" s="13"/>
      <c r="P129" s="13"/>
    </row>
    <row r="130" spans="2:16" ht="25.5" customHeight="1">
      <c r="C130" s="1876" t="s">
        <v>857</v>
      </c>
      <c r="D130" s="1877"/>
      <c r="E130" s="1877"/>
      <c r="F130" s="1877"/>
      <c r="G130" s="1877"/>
      <c r="H130" s="1877"/>
      <c r="I130" s="1878"/>
      <c r="J130" s="219">
        <f>SUM(J113:J129)</f>
        <v>1.5</v>
      </c>
      <c r="K130" s="219">
        <f>SUM(K113:K129)</f>
        <v>19.030000000000005</v>
      </c>
      <c r="L130" s="219">
        <f>SUM(L113:L129)</f>
        <v>5.2</v>
      </c>
      <c r="M130" s="220">
        <f>SUM(M113:M129)</f>
        <v>25.730000000000004</v>
      </c>
      <c r="N130" s="221"/>
      <c r="O130" s="221"/>
      <c r="P130" s="221"/>
    </row>
    <row r="131" spans="2:16" ht="35.450000000000003" customHeight="1">
      <c r="C131" s="1874" t="s">
        <v>444</v>
      </c>
      <c r="D131" s="1875"/>
      <c r="E131" s="174"/>
      <c r="F131" s="159"/>
      <c r="G131" s="159"/>
      <c r="H131" s="175"/>
      <c r="I131" s="161"/>
      <c r="J131" s="176"/>
      <c r="K131" s="162"/>
      <c r="L131" s="162"/>
      <c r="M131" s="163"/>
      <c r="N131" s="164"/>
      <c r="O131" s="164"/>
      <c r="P131" s="165"/>
    </row>
    <row r="132" spans="2:16" ht="33.75" customHeight="1">
      <c r="C132" s="2223" t="s">
        <v>1099</v>
      </c>
      <c r="D132" s="1553" t="s">
        <v>43</v>
      </c>
      <c r="E132" s="1801" t="s">
        <v>38</v>
      </c>
      <c r="F132" s="1884">
        <v>45658</v>
      </c>
      <c r="G132" s="1884">
        <v>45992</v>
      </c>
      <c r="H132" s="1554" t="s">
        <v>502</v>
      </c>
      <c r="I132" s="209" t="s">
        <v>23</v>
      </c>
      <c r="J132" s="1517"/>
      <c r="K132" s="2226">
        <v>4</v>
      </c>
      <c r="L132" s="1517"/>
      <c r="M132" s="2192">
        <f>SUM(K132:L132)</f>
        <v>4</v>
      </c>
      <c r="N132" s="79"/>
      <c r="O132" s="79"/>
      <c r="P132" s="79"/>
    </row>
    <row r="133" spans="2:16" ht="60.75" customHeight="1">
      <c r="C133" s="2224"/>
      <c r="D133" s="1555" t="s">
        <v>2978</v>
      </c>
      <c r="E133" s="1801"/>
      <c r="F133" s="1884"/>
      <c r="G133" s="1884"/>
      <c r="H133" s="1556" t="s">
        <v>2979</v>
      </c>
      <c r="I133" s="209" t="s">
        <v>23</v>
      </c>
      <c r="J133" s="1518"/>
      <c r="K133" s="2227"/>
      <c r="L133" s="1518"/>
      <c r="M133" s="2193"/>
      <c r="N133" s="79"/>
      <c r="O133" s="79"/>
      <c r="P133" s="79"/>
    </row>
    <row r="134" spans="2:16" ht="60.75" customHeight="1">
      <c r="C134" s="2224"/>
      <c r="D134" s="1557" t="s">
        <v>3753</v>
      </c>
      <c r="E134" s="1801"/>
      <c r="F134" s="1884"/>
      <c r="G134" s="1884"/>
      <c r="H134" s="1556" t="s">
        <v>2980</v>
      </c>
      <c r="I134" s="209" t="s">
        <v>23</v>
      </c>
      <c r="J134" s="1518"/>
      <c r="K134" s="2227"/>
      <c r="L134" s="1518"/>
      <c r="M134" s="2194"/>
      <c r="N134" s="1318"/>
      <c r="O134" s="1318"/>
      <c r="P134" s="79"/>
    </row>
    <row r="135" spans="2:16" ht="27.75" customHeight="1">
      <c r="C135" s="2225"/>
      <c r="D135" s="1555" t="s">
        <v>3679</v>
      </c>
      <c r="E135" s="1801"/>
      <c r="F135" s="1884"/>
      <c r="G135" s="1884"/>
      <c r="H135" s="1556"/>
      <c r="I135" s="209" t="s">
        <v>23</v>
      </c>
      <c r="J135" s="48"/>
      <c r="K135" s="48"/>
      <c r="L135" s="48">
        <v>1</v>
      </c>
      <c r="M135" s="48">
        <f>SUM(K135:L135)</f>
        <v>1</v>
      </c>
      <c r="N135" s="397"/>
      <c r="O135" s="397"/>
      <c r="P135" s="79"/>
    </row>
    <row r="136" spans="2:16" ht="24.75" customHeight="1">
      <c r="C136" s="1813" t="s">
        <v>449</v>
      </c>
      <c r="D136" s="1814"/>
      <c r="E136" s="1879"/>
      <c r="F136" s="1879"/>
      <c r="G136" s="1879"/>
      <c r="H136" s="1814"/>
      <c r="I136" s="1815"/>
      <c r="J136" s="753"/>
      <c r="K136" s="753">
        <f>SUM(K132:K135)</f>
        <v>4</v>
      </c>
      <c r="L136" s="753">
        <f>SUM(L132:L135)</f>
        <v>1</v>
      </c>
      <c r="M136" s="753">
        <f>SUM(K136:L136)</f>
        <v>5</v>
      </c>
      <c r="N136" s="36"/>
      <c r="O136" s="36"/>
      <c r="P136" s="35"/>
    </row>
    <row r="137" spans="2:16" ht="27.75" customHeight="1">
      <c r="C137" s="1874" t="s">
        <v>445</v>
      </c>
      <c r="D137" s="1875"/>
      <c r="E137" s="1875"/>
      <c r="F137" s="1875"/>
      <c r="G137" s="1875"/>
      <c r="H137" s="1875"/>
      <c r="I137" s="161"/>
      <c r="J137" s="172"/>
      <c r="K137" s="172"/>
      <c r="L137" s="435"/>
      <c r="M137" s="173"/>
      <c r="N137" s="164"/>
      <c r="O137" s="164"/>
      <c r="P137" s="165"/>
    </row>
    <row r="138" spans="2:16" ht="27.75" customHeight="1">
      <c r="C138" s="1558" t="s">
        <v>1100</v>
      </c>
      <c r="D138" s="761" t="s">
        <v>3256</v>
      </c>
      <c r="E138" s="762"/>
      <c r="F138" s="763"/>
      <c r="G138" s="763"/>
      <c r="H138" s="764"/>
      <c r="I138" s="765"/>
      <c r="J138" s="766"/>
      <c r="K138" s="766"/>
      <c r="L138" s="766"/>
      <c r="M138" s="766"/>
      <c r="N138" s="767"/>
      <c r="O138" s="768"/>
      <c r="P138" s="769"/>
    </row>
    <row r="139" spans="2:16" ht="27.75" customHeight="1">
      <c r="C139" s="1559" t="s">
        <v>3257</v>
      </c>
      <c r="D139" s="811" t="s">
        <v>3258</v>
      </c>
      <c r="E139" s="1880" t="s">
        <v>37</v>
      </c>
      <c r="F139" s="1881">
        <v>45658</v>
      </c>
      <c r="G139" s="1881">
        <v>45992</v>
      </c>
      <c r="H139" s="1882" t="s">
        <v>3259</v>
      </c>
      <c r="I139" s="1883" t="s">
        <v>37</v>
      </c>
      <c r="J139" s="1897">
        <v>6</v>
      </c>
      <c r="K139" s="1897">
        <v>2</v>
      </c>
      <c r="L139" s="1897">
        <v>0.3</v>
      </c>
      <c r="M139" s="1897">
        <f>J139+K139</f>
        <v>8</v>
      </c>
      <c r="N139" s="1900"/>
      <c r="O139" s="1903"/>
      <c r="P139" s="1885"/>
    </row>
    <row r="140" spans="2:16" ht="27.75" customHeight="1">
      <c r="C140" s="1888" t="s">
        <v>3260</v>
      </c>
      <c r="D140" s="530" t="s">
        <v>3291</v>
      </c>
      <c r="E140" s="1880"/>
      <c r="F140" s="1881"/>
      <c r="G140" s="1881"/>
      <c r="H140" s="1882"/>
      <c r="I140" s="1883"/>
      <c r="J140" s="1898"/>
      <c r="K140" s="1898"/>
      <c r="L140" s="1898"/>
      <c r="M140" s="1898"/>
      <c r="N140" s="1901"/>
      <c r="O140" s="1904"/>
      <c r="P140" s="1886"/>
    </row>
    <row r="141" spans="2:16" ht="27.75" customHeight="1">
      <c r="C141" s="1889"/>
      <c r="D141" s="531" t="s">
        <v>3292</v>
      </c>
      <c r="E141" s="1880"/>
      <c r="F141" s="1881"/>
      <c r="G141" s="1881"/>
      <c r="H141" s="1882"/>
      <c r="I141" s="1883"/>
      <c r="J141" s="1898"/>
      <c r="K141" s="1898"/>
      <c r="L141" s="1898"/>
      <c r="M141" s="1898"/>
      <c r="N141" s="1901"/>
      <c r="O141" s="1904"/>
      <c r="P141" s="1886"/>
    </row>
    <row r="142" spans="2:16" ht="27.75" customHeight="1">
      <c r="C142" s="1889"/>
      <c r="D142" s="530" t="s">
        <v>3197</v>
      </c>
      <c r="E142" s="1880"/>
      <c r="F142" s="1881"/>
      <c r="G142" s="1881"/>
      <c r="H142" s="1882"/>
      <c r="I142" s="1883"/>
      <c r="J142" s="1898"/>
      <c r="K142" s="1898"/>
      <c r="L142" s="1898"/>
      <c r="M142" s="1898"/>
      <c r="N142" s="1901"/>
      <c r="O142" s="1904"/>
      <c r="P142" s="1886"/>
    </row>
    <row r="143" spans="2:16" ht="27.75" customHeight="1">
      <c r="C143" s="1889"/>
      <c r="D143" s="530" t="s">
        <v>3293</v>
      </c>
      <c r="E143" s="1880"/>
      <c r="F143" s="1881"/>
      <c r="G143" s="1881"/>
      <c r="H143" s="1882"/>
      <c r="I143" s="1883"/>
      <c r="J143" s="1898"/>
      <c r="K143" s="1898"/>
      <c r="L143" s="1898"/>
      <c r="M143" s="1898"/>
      <c r="N143" s="1901"/>
      <c r="O143" s="1904"/>
      <c r="P143" s="1886"/>
    </row>
    <row r="144" spans="2:16" ht="27.75" customHeight="1">
      <c r="C144" s="1889"/>
      <c r="D144" s="530" t="s">
        <v>3294</v>
      </c>
      <c r="E144" s="1880"/>
      <c r="F144" s="1881"/>
      <c r="G144" s="1881"/>
      <c r="H144" s="1882"/>
      <c r="I144" s="1883"/>
      <c r="J144" s="1898"/>
      <c r="K144" s="1898"/>
      <c r="L144" s="1898"/>
      <c r="M144" s="1898"/>
      <c r="N144" s="1901"/>
      <c r="O144" s="1904"/>
      <c r="P144" s="1886"/>
    </row>
    <row r="145" spans="3:16" ht="27.75" customHeight="1">
      <c r="C145" s="1890"/>
      <c r="D145" s="530" t="s">
        <v>3295</v>
      </c>
      <c r="E145" s="1880"/>
      <c r="F145" s="1881"/>
      <c r="G145" s="1881"/>
      <c r="H145" s="1882"/>
      <c r="I145" s="1883"/>
      <c r="J145" s="1899"/>
      <c r="K145" s="1899"/>
      <c r="L145" s="1899"/>
      <c r="M145" s="1899"/>
      <c r="N145" s="1902"/>
      <c r="O145" s="1905"/>
      <c r="P145" s="1887"/>
    </row>
    <row r="146" spans="3:16" ht="27.75" customHeight="1">
      <c r="C146" s="1559" t="s">
        <v>3261</v>
      </c>
      <c r="D146" s="811" t="s">
        <v>3262</v>
      </c>
      <c r="E146" s="1891" t="s">
        <v>37</v>
      </c>
      <c r="F146" s="1892">
        <v>45658</v>
      </c>
      <c r="G146" s="1892">
        <v>45992</v>
      </c>
      <c r="H146" s="1893" t="s">
        <v>3263</v>
      </c>
      <c r="I146" s="1883" t="s">
        <v>37</v>
      </c>
      <c r="J146" s="1894"/>
      <c r="K146" s="1894">
        <v>0.13</v>
      </c>
      <c r="L146" s="1897"/>
      <c r="M146" s="1894">
        <f>SUM(J146:L148)</f>
        <v>0.13</v>
      </c>
      <c r="N146" s="1900"/>
      <c r="O146" s="1765"/>
      <c r="P146" s="1767"/>
    </row>
    <row r="147" spans="3:16" ht="27.75" customHeight="1">
      <c r="C147" s="1888" t="s">
        <v>3264</v>
      </c>
      <c r="D147" s="530" t="s">
        <v>3296</v>
      </c>
      <c r="E147" s="1891"/>
      <c r="F147" s="1892"/>
      <c r="G147" s="1892"/>
      <c r="H147" s="1893"/>
      <c r="I147" s="1883"/>
      <c r="J147" s="1895"/>
      <c r="K147" s="1895"/>
      <c r="L147" s="1898"/>
      <c r="M147" s="1895"/>
      <c r="N147" s="1901"/>
      <c r="O147" s="1906"/>
      <c r="P147" s="1907"/>
    </row>
    <row r="148" spans="3:16" ht="27.75" customHeight="1">
      <c r="C148" s="1890"/>
      <c r="D148" s="530" t="s">
        <v>3297</v>
      </c>
      <c r="E148" s="1891"/>
      <c r="F148" s="1892"/>
      <c r="G148" s="1892"/>
      <c r="H148" s="1893"/>
      <c r="I148" s="1883"/>
      <c r="J148" s="1896"/>
      <c r="K148" s="1896"/>
      <c r="L148" s="1899"/>
      <c r="M148" s="1896"/>
      <c r="N148" s="1902"/>
      <c r="O148" s="1766"/>
      <c r="P148" s="1768"/>
    </row>
    <row r="149" spans="3:16" ht="27.75" customHeight="1">
      <c r="C149" s="1560" t="s">
        <v>3265</v>
      </c>
      <c r="D149" s="812" t="s">
        <v>3300</v>
      </c>
      <c r="E149" s="1880" t="s">
        <v>37</v>
      </c>
      <c r="F149" s="1881">
        <v>45658</v>
      </c>
      <c r="G149" s="1881">
        <v>45992</v>
      </c>
      <c r="H149" s="1882" t="s">
        <v>3266</v>
      </c>
      <c r="I149" s="1883" t="s">
        <v>37</v>
      </c>
      <c r="J149" s="1897"/>
      <c r="K149" s="1897">
        <v>0.3</v>
      </c>
      <c r="L149" s="1897"/>
      <c r="M149" s="1897">
        <f>SUM(J149:L150)</f>
        <v>0.3</v>
      </c>
      <c r="N149" s="1900"/>
      <c r="O149" s="1903"/>
      <c r="P149" s="1885"/>
    </row>
    <row r="150" spans="3:16" ht="27.75" customHeight="1">
      <c r="C150" s="1560" t="s">
        <v>3267</v>
      </c>
      <c r="D150" s="533" t="s">
        <v>3298</v>
      </c>
      <c r="E150" s="1880"/>
      <c r="F150" s="1881"/>
      <c r="G150" s="1881"/>
      <c r="H150" s="1882"/>
      <c r="I150" s="1883"/>
      <c r="J150" s="1899"/>
      <c r="K150" s="1899"/>
      <c r="L150" s="1899"/>
      <c r="M150" s="1899"/>
      <c r="N150" s="1901"/>
      <c r="O150" s="1905"/>
      <c r="P150" s="1887"/>
    </row>
    <row r="151" spans="3:16" ht="27.75" customHeight="1">
      <c r="C151" s="1560" t="s">
        <v>3268</v>
      </c>
      <c r="D151" s="812" t="s">
        <v>3269</v>
      </c>
      <c r="E151" s="1891" t="s">
        <v>37</v>
      </c>
      <c r="F151" s="1892">
        <v>45658</v>
      </c>
      <c r="G151" s="1892">
        <v>45992</v>
      </c>
      <c r="H151" s="1893" t="s">
        <v>3270</v>
      </c>
      <c r="I151" s="1883" t="s">
        <v>37</v>
      </c>
      <c r="J151" s="1894"/>
      <c r="K151" s="1894">
        <v>0.11</v>
      </c>
      <c r="L151" s="1897">
        <v>0.3</v>
      </c>
      <c r="M151" s="1894">
        <f>SUM(J151:L152)</f>
        <v>0.41</v>
      </c>
      <c r="N151" s="1900"/>
      <c r="O151" s="1765"/>
      <c r="P151" s="1767"/>
    </row>
    <row r="152" spans="3:16" ht="27.75" customHeight="1">
      <c r="C152" s="1560" t="s">
        <v>3271</v>
      </c>
      <c r="D152" s="531" t="s">
        <v>3299</v>
      </c>
      <c r="E152" s="1891"/>
      <c r="F152" s="1892"/>
      <c r="G152" s="1892"/>
      <c r="H152" s="1893"/>
      <c r="I152" s="1883"/>
      <c r="J152" s="1896"/>
      <c r="K152" s="1896"/>
      <c r="L152" s="1899"/>
      <c r="M152" s="1896"/>
      <c r="N152" s="1902"/>
      <c r="O152" s="1766"/>
      <c r="P152" s="1768"/>
    </row>
    <row r="153" spans="3:16" ht="27.75" customHeight="1">
      <c r="C153" s="1813" t="s">
        <v>3288</v>
      </c>
      <c r="D153" s="1814"/>
      <c r="E153" s="1814"/>
      <c r="F153" s="1814"/>
      <c r="G153" s="1814"/>
      <c r="H153" s="1814"/>
      <c r="I153" s="1815"/>
      <c r="J153" s="215">
        <f>SUM(J139:J152)</f>
        <v>6</v>
      </c>
      <c r="K153" s="215">
        <f>SUM(K139:K152)</f>
        <v>2.5399999999999996</v>
      </c>
      <c r="L153" s="215">
        <f>SUM(L139:L152)</f>
        <v>0.6</v>
      </c>
      <c r="M153" s="215">
        <f>SUM(M139:M152)</f>
        <v>8.8400000000000016</v>
      </c>
      <c r="N153" s="35"/>
      <c r="O153" s="35"/>
      <c r="P153" s="35"/>
    </row>
    <row r="154" spans="3:16" ht="30" customHeight="1">
      <c r="C154" s="1793" t="s">
        <v>3451</v>
      </c>
      <c r="D154" s="1908"/>
      <c r="E154" s="1908"/>
      <c r="F154" s="1908"/>
      <c r="G154" s="1908"/>
      <c r="H154" s="1908"/>
      <c r="I154" s="1909"/>
      <c r="J154" s="1087"/>
      <c r="K154" s="1087"/>
      <c r="L154" s="1087"/>
      <c r="M154" s="1087"/>
      <c r="N154" s="395"/>
      <c r="O154" s="395"/>
      <c r="P154" s="395"/>
    </row>
    <row r="155" spans="3:16" ht="123.75" customHeight="1">
      <c r="C155" s="45" t="s">
        <v>3452</v>
      </c>
      <c r="D155" s="1117" t="s">
        <v>2430</v>
      </c>
      <c r="E155" s="1504"/>
      <c r="F155" s="1128">
        <v>45658</v>
      </c>
      <c r="G155" s="1128">
        <v>45992</v>
      </c>
      <c r="H155" s="1117" t="s">
        <v>2431</v>
      </c>
      <c r="I155" s="1118" t="s">
        <v>23</v>
      </c>
      <c r="J155" s="1561">
        <v>2.2000000000000002</v>
      </c>
      <c r="K155" s="1561">
        <v>1</v>
      </c>
      <c r="L155" s="1561"/>
      <c r="M155" s="1562">
        <f>SUM(J155:L155)</f>
        <v>3.2</v>
      </c>
      <c r="N155" s="46"/>
      <c r="O155" s="46"/>
      <c r="P155" s="46"/>
    </row>
    <row r="156" spans="3:16" ht="33" customHeight="1">
      <c r="C156" s="1813" t="s">
        <v>3453</v>
      </c>
      <c r="D156" s="1814"/>
      <c r="E156" s="1814"/>
      <c r="F156" s="1814"/>
      <c r="G156" s="1814"/>
      <c r="H156" s="1814"/>
      <c r="I156" s="1815"/>
      <c r="J156" s="215">
        <f>SUM(J155)</f>
        <v>2.2000000000000002</v>
      </c>
      <c r="K156" s="215">
        <f>SUM(K155)</f>
        <v>1</v>
      </c>
      <c r="L156" s="215"/>
      <c r="M156" s="215">
        <f>SUM(J156:L156)</f>
        <v>3.2</v>
      </c>
      <c r="N156" s="35"/>
      <c r="O156" s="35"/>
      <c r="P156" s="35"/>
    </row>
    <row r="157" spans="3:16" ht="31.5" customHeight="1">
      <c r="C157" s="222" t="s">
        <v>446</v>
      </c>
      <c r="D157" s="223"/>
      <c r="E157" s="224"/>
      <c r="F157" s="224"/>
      <c r="G157" s="224"/>
      <c r="H157" s="225"/>
      <c r="I157" s="226"/>
      <c r="J157" s="227"/>
      <c r="K157" s="227"/>
      <c r="L157" s="227"/>
      <c r="M157" s="227"/>
      <c r="N157" s="228"/>
      <c r="O157" s="228"/>
      <c r="P157" s="228"/>
    </row>
    <row r="158" spans="3:16" ht="26.25" customHeight="1">
      <c r="C158" s="1918" t="s">
        <v>491</v>
      </c>
      <c r="D158" s="1919"/>
      <c r="E158" s="1919"/>
      <c r="F158" s="1919"/>
      <c r="G158" s="1919"/>
      <c r="H158" s="1919"/>
      <c r="I158" s="1920"/>
      <c r="J158" s="1186"/>
      <c r="K158" s="1186"/>
      <c r="L158" s="436"/>
      <c r="M158" s="1186"/>
      <c r="N158" s="1199"/>
      <c r="O158" s="1199"/>
      <c r="P158" s="1199"/>
    </row>
    <row r="159" spans="3:16" ht="85.5" customHeight="1">
      <c r="C159" s="440" t="s">
        <v>1101</v>
      </c>
      <c r="D159" s="440" t="s">
        <v>1102</v>
      </c>
      <c r="E159" s="438" t="s">
        <v>496</v>
      </c>
      <c r="F159" s="439">
        <v>45658</v>
      </c>
      <c r="G159" s="439">
        <v>45992</v>
      </c>
      <c r="H159" s="437" t="s">
        <v>355</v>
      </c>
      <c r="I159" s="438" t="s">
        <v>354</v>
      </c>
      <c r="J159" s="1251">
        <v>2.5</v>
      </c>
      <c r="K159" s="1252">
        <v>4</v>
      </c>
      <c r="L159" s="1252">
        <v>0.2</v>
      </c>
      <c r="M159" s="1252">
        <f>SUM(J159:L159)</f>
        <v>6.7</v>
      </c>
      <c r="N159" s="1513"/>
      <c r="O159" s="1513"/>
      <c r="P159" s="1513"/>
    </row>
    <row r="160" spans="3:16" ht="24.75" customHeight="1">
      <c r="C160" s="1918" t="s">
        <v>497</v>
      </c>
      <c r="D160" s="1919"/>
      <c r="E160" s="1919"/>
      <c r="F160" s="1919"/>
      <c r="G160" s="1919"/>
      <c r="H160" s="1919"/>
      <c r="I160" s="1920"/>
      <c r="J160" s="1253"/>
      <c r="K160" s="1253"/>
      <c r="L160" s="1254"/>
      <c r="M160" s="1253"/>
      <c r="N160" s="1199"/>
      <c r="O160" s="1199"/>
      <c r="P160" s="1199"/>
    </row>
    <row r="161" spans="1:16" ht="91.5" customHeight="1">
      <c r="C161" s="440" t="s">
        <v>1103</v>
      </c>
      <c r="D161" s="440" t="s">
        <v>1104</v>
      </c>
      <c r="E161" s="441" t="s">
        <v>496</v>
      </c>
      <c r="F161" s="442">
        <v>45658</v>
      </c>
      <c r="G161" s="442">
        <v>45992</v>
      </c>
      <c r="H161" s="440" t="s">
        <v>498</v>
      </c>
      <c r="I161" s="441" t="s">
        <v>354</v>
      </c>
      <c r="J161" s="1251"/>
      <c r="K161" s="1255">
        <v>3.2</v>
      </c>
      <c r="L161" s="1256"/>
      <c r="M161" s="1252">
        <f>SUM(J161:L161)</f>
        <v>3.2</v>
      </c>
      <c r="N161" s="1513"/>
      <c r="O161" s="1513"/>
      <c r="P161" s="1513"/>
    </row>
    <row r="162" spans="1:16" ht="60.75" customHeight="1">
      <c r="C162" s="440" t="s">
        <v>1105</v>
      </c>
      <c r="D162" s="440" t="s">
        <v>1106</v>
      </c>
      <c r="E162" s="441" t="s">
        <v>496</v>
      </c>
      <c r="F162" s="442">
        <v>45658</v>
      </c>
      <c r="G162" s="442">
        <v>45992</v>
      </c>
      <c r="H162" s="440" t="s">
        <v>499</v>
      </c>
      <c r="I162" s="441" t="s">
        <v>354</v>
      </c>
      <c r="J162" s="1251"/>
      <c r="K162" s="1257">
        <v>2.5</v>
      </c>
      <c r="L162" s="1258"/>
      <c r="M162" s="1252">
        <f>SUM(J162:L162)</f>
        <v>2.5</v>
      </c>
      <c r="N162" s="1513"/>
      <c r="O162" s="1513"/>
      <c r="P162" s="1513"/>
    </row>
    <row r="163" spans="1:16" ht="58.5" customHeight="1">
      <c r="C163" s="440" t="s">
        <v>1107</v>
      </c>
      <c r="D163" s="440" t="s">
        <v>1108</v>
      </c>
      <c r="E163" s="441" t="s">
        <v>496</v>
      </c>
      <c r="F163" s="442">
        <v>45658</v>
      </c>
      <c r="G163" s="442">
        <v>45992</v>
      </c>
      <c r="H163" s="440" t="s">
        <v>500</v>
      </c>
      <c r="I163" s="441" t="s">
        <v>354</v>
      </c>
      <c r="J163" s="1251"/>
      <c r="K163" s="1257">
        <v>4.5</v>
      </c>
      <c r="L163" s="1258">
        <v>2</v>
      </c>
      <c r="M163" s="1252">
        <f>SUM(J163:L163)</f>
        <v>6.5</v>
      </c>
      <c r="N163" s="1513"/>
      <c r="O163" s="1513"/>
      <c r="P163" s="1513"/>
    </row>
    <row r="164" spans="1:16" ht="66.75" customHeight="1">
      <c r="C164" s="440" t="s">
        <v>1109</v>
      </c>
      <c r="D164" s="440" t="s">
        <v>1110</v>
      </c>
      <c r="E164" s="441" t="s">
        <v>496</v>
      </c>
      <c r="F164" s="442">
        <v>45658</v>
      </c>
      <c r="G164" s="442">
        <v>45992</v>
      </c>
      <c r="H164" s="440" t="s">
        <v>501</v>
      </c>
      <c r="I164" s="441" t="s">
        <v>354</v>
      </c>
      <c r="J164" s="1251"/>
      <c r="K164" s="1257">
        <v>0.1</v>
      </c>
      <c r="L164" s="1258"/>
      <c r="M164" s="1252">
        <f>SUM(J164:L164)</f>
        <v>0.1</v>
      </c>
      <c r="N164" s="1513"/>
      <c r="O164" s="1513"/>
      <c r="P164" s="1513"/>
    </row>
    <row r="165" spans="1:16" ht="23.25" customHeight="1">
      <c r="A165" s="14"/>
      <c r="C165" s="1921" t="s">
        <v>450</v>
      </c>
      <c r="D165" s="1922"/>
      <c r="E165" s="1922"/>
      <c r="F165" s="1922"/>
      <c r="G165" s="1922"/>
      <c r="H165" s="1922"/>
      <c r="I165" s="1923"/>
      <c r="J165" s="229">
        <f>SUM(J159:J164)</f>
        <v>2.5</v>
      </c>
      <c r="K165" s="229">
        <f>SUM(K159:K164)</f>
        <v>14.299999999999999</v>
      </c>
      <c r="L165" s="229">
        <f>SUM(L159:L164)</f>
        <v>2.2000000000000002</v>
      </c>
      <c r="M165" s="229">
        <f>SUM(M159:M164)</f>
        <v>19</v>
      </c>
      <c r="N165" s="69"/>
      <c r="O165" s="69"/>
      <c r="P165" s="69"/>
    </row>
    <row r="166" spans="1:16" ht="30" customHeight="1">
      <c r="C166" s="1924" t="s">
        <v>451</v>
      </c>
      <c r="D166" s="1924"/>
      <c r="E166" s="1924"/>
      <c r="F166" s="1924"/>
      <c r="G166" s="1924"/>
      <c r="H166" s="1924"/>
      <c r="I166" s="1924"/>
      <c r="J166" s="151">
        <f>J184+J16+J25+J38+J111+J130+J136+J153+J165+J156</f>
        <v>23.477</v>
      </c>
      <c r="K166" s="151">
        <f>K184+K16+K25+K38+K111+K130+K136+K153+K165+K156</f>
        <v>61.914999999999999</v>
      </c>
      <c r="L166" s="151">
        <f>L184+L16+L25+L38+L111+L130+L136+L153+L165+L156</f>
        <v>9.9</v>
      </c>
      <c r="M166" s="151">
        <f>M184+M16+M25+M38+M111+M130+M136+M153+M165+M156</f>
        <v>94.992000000000004</v>
      </c>
      <c r="N166" s="32"/>
      <c r="O166" s="32"/>
      <c r="P166" s="32"/>
    </row>
    <row r="167" spans="1:16" ht="34.5" customHeight="1">
      <c r="C167" s="1925" t="s">
        <v>39</v>
      </c>
      <c r="D167" s="1925"/>
      <c r="E167" s="1925"/>
      <c r="F167" s="1925"/>
      <c r="G167" s="1925"/>
      <c r="H167" s="1925"/>
      <c r="I167" s="1925"/>
      <c r="J167" s="783">
        <f>J12+J166</f>
        <v>125.477</v>
      </c>
      <c r="K167" s="783">
        <f>K12+K166</f>
        <v>231.91499999999999</v>
      </c>
      <c r="L167" s="783">
        <f>L12+L166</f>
        <v>14.9</v>
      </c>
      <c r="M167" s="783">
        <f>M12+M166</f>
        <v>371.99200000000002</v>
      </c>
      <c r="N167" s="784"/>
      <c r="O167" s="784"/>
      <c r="P167" s="784"/>
    </row>
    <row r="168" spans="1:16" ht="34.5" customHeight="1">
      <c r="C168" s="1926" t="s">
        <v>3289</v>
      </c>
      <c r="D168" s="1927"/>
      <c r="E168" s="1927"/>
      <c r="F168" s="1927"/>
      <c r="G168" s="1927"/>
      <c r="H168" s="1927"/>
      <c r="I168" s="1927"/>
      <c r="J168" s="1927"/>
      <c r="K168" s="1927"/>
      <c r="L168" s="1927"/>
      <c r="M168" s="1927"/>
      <c r="N168" s="1927"/>
      <c r="O168" s="1927"/>
      <c r="P168" s="1928"/>
    </row>
    <row r="169" spans="1:16" ht="25.5" customHeight="1">
      <c r="C169" s="1910" t="s">
        <v>491</v>
      </c>
      <c r="D169" s="1911"/>
      <c r="E169" s="1911"/>
      <c r="F169" s="1911"/>
      <c r="G169" s="337"/>
      <c r="H169" s="337"/>
      <c r="I169" s="338"/>
      <c r="J169" s="337"/>
      <c r="K169" s="339"/>
      <c r="L169" s="338"/>
      <c r="M169" s="338"/>
      <c r="N169" s="340"/>
      <c r="O169" s="341"/>
      <c r="P169" s="341"/>
    </row>
    <row r="170" spans="1:16">
      <c r="C170" s="1929" t="s">
        <v>912</v>
      </c>
      <c r="D170" s="1563" t="s">
        <v>486</v>
      </c>
      <c r="E170" s="1912" t="s">
        <v>487</v>
      </c>
      <c r="F170" s="1914" t="s">
        <v>908</v>
      </c>
      <c r="G170" s="1914" t="s">
        <v>909</v>
      </c>
      <c r="H170" s="1916" t="s">
        <v>913</v>
      </c>
      <c r="I170" s="1917" t="s">
        <v>23</v>
      </c>
      <c r="J170" s="1932">
        <v>6</v>
      </c>
      <c r="K170" s="1934">
        <v>0.6</v>
      </c>
      <c r="L170" s="1932"/>
      <c r="M170" s="1934">
        <f>SUM(J170:L170)</f>
        <v>6.6</v>
      </c>
      <c r="N170" s="1565"/>
      <c r="O170" s="398"/>
      <c r="P170" s="398"/>
    </row>
    <row r="171" spans="1:16">
      <c r="C171" s="1930"/>
      <c r="D171" s="1566" t="s">
        <v>914</v>
      </c>
      <c r="E171" s="1913"/>
      <c r="F171" s="1915"/>
      <c r="G171" s="1915"/>
      <c r="H171" s="1915"/>
      <c r="I171" s="1915"/>
      <c r="J171" s="1933"/>
      <c r="K171" s="1933"/>
      <c r="L171" s="1933"/>
      <c r="M171" s="1933"/>
      <c r="N171" s="1567"/>
      <c r="O171" s="399"/>
      <c r="P171" s="399"/>
    </row>
    <row r="172" spans="1:16">
      <c r="C172" s="1930"/>
      <c r="D172" s="1506" t="s">
        <v>311</v>
      </c>
      <c r="E172" s="1913"/>
      <c r="F172" s="1915"/>
      <c r="G172" s="1915"/>
      <c r="H172" s="1915"/>
      <c r="I172" s="1915"/>
      <c r="J172" s="1933"/>
      <c r="K172" s="1933"/>
      <c r="L172" s="1933"/>
      <c r="M172" s="1933"/>
      <c r="N172" s="1567"/>
      <c r="O172" s="399"/>
      <c r="P172" s="399"/>
    </row>
    <row r="173" spans="1:16">
      <c r="C173" s="1930"/>
      <c r="D173" s="1506" t="s">
        <v>915</v>
      </c>
      <c r="E173" s="1913"/>
      <c r="F173" s="1915"/>
      <c r="G173" s="1915"/>
      <c r="H173" s="1915"/>
      <c r="I173" s="1915"/>
      <c r="J173" s="1933"/>
      <c r="K173" s="1933"/>
      <c r="L173" s="1933"/>
      <c r="M173" s="1933"/>
      <c r="N173" s="1567"/>
      <c r="O173" s="399"/>
      <c r="P173" s="399"/>
    </row>
    <row r="174" spans="1:16">
      <c r="C174" s="1931"/>
      <c r="D174" s="1506" t="s">
        <v>916</v>
      </c>
      <c r="E174" s="1913"/>
      <c r="F174" s="1915"/>
      <c r="G174" s="1915"/>
      <c r="H174" s="1915"/>
      <c r="I174" s="1915"/>
      <c r="J174" s="1933"/>
      <c r="K174" s="1933"/>
      <c r="L174" s="1933"/>
      <c r="M174" s="1933"/>
      <c r="N174" s="1567"/>
      <c r="O174" s="399"/>
      <c r="P174" s="400"/>
    </row>
    <row r="175" spans="1:16" ht="34.5" customHeight="1">
      <c r="C175" s="1935" t="s">
        <v>492</v>
      </c>
      <c r="D175" s="1936"/>
      <c r="E175" s="367"/>
      <c r="F175" s="368"/>
      <c r="G175" s="368"/>
      <c r="H175" s="368"/>
      <c r="I175" s="369"/>
      <c r="J175" s="401"/>
      <c r="K175" s="402"/>
      <c r="L175" s="403"/>
      <c r="M175" s="403"/>
      <c r="N175" s="403"/>
      <c r="O175" s="404"/>
      <c r="P175" s="405"/>
    </row>
    <row r="176" spans="1:16">
      <c r="C176" s="1948" t="s">
        <v>917</v>
      </c>
      <c r="D176" s="1568" t="s">
        <v>489</v>
      </c>
      <c r="E176" s="1937" t="s">
        <v>487</v>
      </c>
      <c r="F176" s="1939" t="s">
        <v>908</v>
      </c>
      <c r="G176" s="1569"/>
      <c r="H176" s="1942" t="s">
        <v>918</v>
      </c>
      <c r="I176" s="1943" t="s">
        <v>23</v>
      </c>
      <c r="J176" s="1570"/>
      <c r="K176" s="1945">
        <v>0.1</v>
      </c>
      <c r="L176" s="1570"/>
      <c r="M176" s="1963">
        <f>SUM(J176:L176)</f>
        <v>0.1</v>
      </c>
      <c r="N176" s="1571"/>
      <c r="O176" s="398"/>
      <c r="P176" s="398"/>
    </row>
    <row r="177" spans="1:16" ht="25.5">
      <c r="C177" s="1949"/>
      <c r="D177" s="1506" t="s">
        <v>919</v>
      </c>
      <c r="E177" s="1913"/>
      <c r="F177" s="1940"/>
      <c r="G177" s="1572"/>
      <c r="H177" s="1915"/>
      <c r="I177" s="1915"/>
      <c r="J177" s="1573"/>
      <c r="K177" s="1946"/>
      <c r="L177" s="1573"/>
      <c r="M177" s="1964"/>
      <c r="N177" s="1574"/>
      <c r="O177" s="399"/>
      <c r="P177" s="399"/>
    </row>
    <row r="178" spans="1:16" ht="25.5">
      <c r="C178" s="1949"/>
      <c r="D178" s="1506" t="s">
        <v>920</v>
      </c>
      <c r="E178" s="1913"/>
      <c r="F178" s="1940"/>
      <c r="G178" s="1572" t="s">
        <v>909</v>
      </c>
      <c r="H178" s="1915"/>
      <c r="I178" s="1915"/>
      <c r="J178" s="1573"/>
      <c r="K178" s="1946"/>
      <c r="L178" s="1573"/>
      <c r="M178" s="1964"/>
      <c r="N178" s="1574"/>
      <c r="O178" s="399"/>
      <c r="P178" s="399"/>
    </row>
    <row r="179" spans="1:16" ht="25.5">
      <c r="C179" s="1949"/>
      <c r="D179" s="1506" t="s">
        <v>921</v>
      </c>
      <c r="E179" s="1913"/>
      <c r="F179" s="1940"/>
      <c r="G179" s="1572"/>
      <c r="H179" s="1915"/>
      <c r="I179" s="1915"/>
      <c r="J179" s="1573"/>
      <c r="K179" s="1946"/>
      <c r="L179" s="1573"/>
      <c r="M179" s="1964"/>
      <c r="N179" s="1574"/>
      <c r="O179" s="399"/>
      <c r="P179" s="399"/>
    </row>
    <row r="180" spans="1:16">
      <c r="C180" s="1950"/>
      <c r="D180" s="494" t="s">
        <v>922</v>
      </c>
      <c r="E180" s="1938"/>
      <c r="F180" s="1941"/>
      <c r="G180" s="1575"/>
      <c r="H180" s="1915"/>
      <c r="I180" s="1944"/>
      <c r="J180" s="1573"/>
      <c r="K180" s="1947"/>
      <c r="L180" s="1573"/>
      <c r="M180" s="1965"/>
      <c r="N180" s="1581"/>
      <c r="O180" s="400"/>
      <c r="P180" s="400"/>
    </row>
    <row r="181" spans="1:16" ht="25.5">
      <c r="C181" s="1969" t="s">
        <v>923</v>
      </c>
      <c r="D181" s="1563" t="s">
        <v>490</v>
      </c>
      <c r="E181" s="1912" t="s">
        <v>487</v>
      </c>
      <c r="F181" s="1914">
        <v>45658</v>
      </c>
      <c r="G181" s="1576"/>
      <c r="H181" s="1948" t="s">
        <v>924</v>
      </c>
      <c r="I181" s="1917" t="s">
        <v>23</v>
      </c>
      <c r="J181" s="1573"/>
      <c r="K181" s="1952">
        <v>0.15</v>
      </c>
      <c r="L181" s="1573"/>
      <c r="M181" s="1955">
        <f>SUM(K181:L181)</f>
        <v>0.15</v>
      </c>
      <c r="N181" s="1574"/>
      <c r="O181" s="399"/>
      <c r="P181" s="399"/>
    </row>
    <row r="182" spans="1:16" ht="38.25">
      <c r="C182" s="1970"/>
      <c r="D182" s="1506" t="s">
        <v>925</v>
      </c>
      <c r="E182" s="1913"/>
      <c r="F182" s="1915"/>
      <c r="G182" s="1577" t="s">
        <v>909</v>
      </c>
      <c r="H182" s="1968"/>
      <c r="I182" s="1915"/>
      <c r="J182" s="1573"/>
      <c r="K182" s="1953"/>
      <c r="L182" s="1573"/>
      <c r="M182" s="1956"/>
      <c r="N182" s="1574"/>
      <c r="O182" s="399"/>
      <c r="P182" s="399"/>
    </row>
    <row r="183" spans="1:16" ht="38.25">
      <c r="C183" s="1971"/>
      <c r="D183" s="1578" t="s">
        <v>926</v>
      </c>
      <c r="E183" s="1966"/>
      <c r="F183" s="1967"/>
      <c r="G183" s="1579"/>
      <c r="H183" s="1507" t="s">
        <v>927</v>
      </c>
      <c r="I183" s="1967"/>
      <c r="J183" s="1580"/>
      <c r="K183" s="1954"/>
      <c r="L183" s="1580"/>
      <c r="M183" s="1957"/>
      <c r="N183" s="1581"/>
      <c r="O183" s="400"/>
      <c r="P183" s="400"/>
    </row>
    <row r="184" spans="1:16" ht="34.5" customHeight="1">
      <c r="C184" s="1925" t="s">
        <v>3290</v>
      </c>
      <c r="D184" s="1925"/>
      <c r="E184" s="1925"/>
      <c r="F184" s="1925"/>
      <c r="G184" s="1925"/>
      <c r="H184" s="1925"/>
      <c r="I184" s="1925"/>
      <c r="J184" s="783">
        <f>SUM(J170:J183)</f>
        <v>6</v>
      </c>
      <c r="K184" s="783">
        <f>SUM(K170:K183)</f>
        <v>0.85</v>
      </c>
      <c r="L184" s="783"/>
      <c r="M184" s="783">
        <f>SUM(J184:L184)</f>
        <v>6.85</v>
      </c>
      <c r="N184" s="784"/>
      <c r="O184" s="784"/>
      <c r="P184" s="784"/>
    </row>
    <row r="185" spans="1:16" ht="34.5" customHeight="1">
      <c r="A185" s="14"/>
      <c r="B185" s="14"/>
      <c r="C185" s="1951" t="s">
        <v>447</v>
      </c>
      <c r="D185" s="1951"/>
      <c r="E185" s="1951"/>
      <c r="F185" s="1951"/>
      <c r="G185" s="1951"/>
      <c r="H185" s="1951"/>
      <c r="I185" s="1951"/>
      <c r="J185" s="1951"/>
      <c r="K185" s="1951"/>
      <c r="L185" s="1951"/>
      <c r="M185" s="1951"/>
      <c r="N185" s="1951"/>
      <c r="O185" s="1951"/>
      <c r="P185" s="1951"/>
    </row>
    <row r="186" spans="1:16" ht="34.5" customHeight="1">
      <c r="A186" s="14"/>
      <c r="B186" s="14"/>
      <c r="C186" s="1958" t="s">
        <v>424</v>
      </c>
      <c r="D186" s="1959"/>
      <c r="E186" s="50"/>
      <c r="F186" s="50"/>
      <c r="G186" s="50"/>
      <c r="H186" s="50"/>
      <c r="I186" s="346"/>
      <c r="J186" s="347"/>
      <c r="K186" s="348"/>
      <c r="L186" s="348"/>
      <c r="M186" s="348"/>
      <c r="N186" s="71"/>
      <c r="O186" s="71"/>
      <c r="P186" s="71"/>
    </row>
    <row r="187" spans="1:16" ht="45" customHeight="1">
      <c r="A187" s="14"/>
      <c r="B187" s="343"/>
      <c r="C187" s="65" t="s">
        <v>1111</v>
      </c>
      <c r="D187" s="65" t="s">
        <v>43</v>
      </c>
      <c r="E187" s="44" t="s">
        <v>1112</v>
      </c>
      <c r="F187" s="1175">
        <v>45658</v>
      </c>
      <c r="G187" s="1175">
        <v>45992</v>
      </c>
      <c r="H187" s="65" t="s">
        <v>1113</v>
      </c>
      <c r="I187" s="324" t="s">
        <v>23</v>
      </c>
      <c r="J187" s="1159">
        <v>75</v>
      </c>
      <c r="K187" s="1159">
        <v>5.18</v>
      </c>
      <c r="L187" s="1582">
        <v>3.2</v>
      </c>
      <c r="M187" s="1159">
        <f>SUM(J187:L187)</f>
        <v>83.38000000000001</v>
      </c>
      <c r="N187" s="186"/>
      <c r="O187" s="186"/>
      <c r="P187" s="186"/>
    </row>
    <row r="188" spans="1:16" ht="34.5" customHeight="1">
      <c r="A188" s="14"/>
      <c r="B188" s="14"/>
      <c r="C188" s="139" t="s">
        <v>1114</v>
      </c>
      <c r="D188" s="445"/>
      <c r="E188" s="445"/>
      <c r="F188" s="445"/>
      <c r="G188" s="445"/>
      <c r="H188" s="445"/>
      <c r="I188" s="1201"/>
      <c r="J188" s="373"/>
      <c r="K188" s="373"/>
      <c r="L188" s="592"/>
      <c r="M188" s="373"/>
      <c r="N188" s="71"/>
      <c r="O188" s="71"/>
      <c r="P188" s="71"/>
    </row>
    <row r="189" spans="1:16" ht="87.75" customHeight="1">
      <c r="A189" s="14"/>
      <c r="B189" s="344"/>
      <c r="C189" s="1043" t="s">
        <v>1115</v>
      </c>
      <c r="D189" s="1043" t="s">
        <v>284</v>
      </c>
      <c r="E189" s="1200" t="s">
        <v>1112</v>
      </c>
      <c r="F189" s="443">
        <v>45658</v>
      </c>
      <c r="G189" s="443">
        <v>45992</v>
      </c>
      <c r="H189" s="1043" t="s">
        <v>1116</v>
      </c>
      <c r="I189" s="444" t="s">
        <v>23</v>
      </c>
      <c r="J189" s="373"/>
      <c r="K189" s="373">
        <v>0.5</v>
      </c>
      <c r="L189" s="592"/>
      <c r="M189" s="373">
        <f>SUM(J189:L189)</f>
        <v>0.5</v>
      </c>
      <c r="N189" s="71"/>
      <c r="O189" s="71"/>
      <c r="P189" s="71"/>
    </row>
    <row r="190" spans="1:16" ht="100.5" customHeight="1">
      <c r="A190" s="14"/>
      <c r="B190" s="344"/>
      <c r="C190" s="1504" t="s">
        <v>1117</v>
      </c>
      <c r="D190" s="1504" t="s">
        <v>1118</v>
      </c>
      <c r="E190" s="1508" t="s">
        <v>1112</v>
      </c>
      <c r="F190" s="471">
        <v>45658</v>
      </c>
      <c r="G190" s="471">
        <v>45992</v>
      </c>
      <c r="H190" s="1504" t="s">
        <v>1119</v>
      </c>
      <c r="I190" s="559" t="s">
        <v>23</v>
      </c>
      <c r="J190" s="126"/>
      <c r="K190" s="126">
        <v>0.3</v>
      </c>
      <c r="L190" s="126"/>
      <c r="M190" s="126">
        <f>SUM(J190:L190)</f>
        <v>0.3</v>
      </c>
      <c r="N190" s="71"/>
      <c r="O190" s="71"/>
      <c r="P190" s="71"/>
    </row>
    <row r="191" spans="1:16" ht="62.25" customHeight="1">
      <c r="A191" s="14"/>
      <c r="B191" s="344"/>
      <c r="C191" s="1504" t="s">
        <v>1120</v>
      </c>
      <c r="D191" s="1504" t="s">
        <v>1121</v>
      </c>
      <c r="E191" s="1508" t="s">
        <v>1112</v>
      </c>
      <c r="F191" s="471">
        <v>45658</v>
      </c>
      <c r="G191" s="471">
        <v>45992</v>
      </c>
      <c r="H191" s="1504" t="s">
        <v>1122</v>
      </c>
      <c r="I191" s="559" t="s">
        <v>23</v>
      </c>
      <c r="J191" s="126"/>
      <c r="K191" s="126">
        <v>0.4</v>
      </c>
      <c r="L191" s="126"/>
      <c r="M191" s="126">
        <f>SUM(J191:L191)</f>
        <v>0.4</v>
      </c>
      <c r="N191" s="71"/>
      <c r="O191" s="71"/>
      <c r="P191" s="71"/>
    </row>
    <row r="192" spans="1:16" ht="96.75" customHeight="1">
      <c r="A192" s="14"/>
      <c r="B192" s="344"/>
      <c r="C192" s="1504" t="s">
        <v>1123</v>
      </c>
      <c r="D192" s="1504" t="s">
        <v>1124</v>
      </c>
      <c r="E192" s="1508" t="s">
        <v>1112</v>
      </c>
      <c r="F192" s="471">
        <v>45658</v>
      </c>
      <c r="G192" s="471">
        <v>45992</v>
      </c>
      <c r="H192" s="1504" t="s">
        <v>1125</v>
      </c>
      <c r="I192" s="559" t="s">
        <v>23</v>
      </c>
      <c r="J192" s="126"/>
      <c r="K192" s="126">
        <v>1</v>
      </c>
      <c r="L192" s="126"/>
      <c r="M192" s="126">
        <f>SUM(J192:L192)</f>
        <v>1</v>
      </c>
      <c r="N192" s="71"/>
      <c r="O192" s="71"/>
      <c r="P192" s="71"/>
    </row>
    <row r="193" spans="1:16" ht="34.5" customHeight="1">
      <c r="A193" s="14"/>
      <c r="B193" s="14"/>
      <c r="C193" s="1482" t="s">
        <v>1126</v>
      </c>
      <c r="D193" s="885"/>
      <c r="E193" s="885"/>
      <c r="F193" s="885"/>
      <c r="G193" s="885"/>
      <c r="H193" s="885"/>
      <c r="I193" s="148"/>
      <c r="J193" s="126"/>
      <c r="K193" s="126"/>
      <c r="L193" s="126"/>
      <c r="M193" s="126"/>
      <c r="N193" s="71"/>
      <c r="O193" s="71"/>
      <c r="P193" s="71"/>
    </row>
    <row r="194" spans="1:16" ht="72" customHeight="1">
      <c r="A194" s="14"/>
      <c r="B194" s="344"/>
      <c r="C194" s="65" t="s">
        <v>1127</v>
      </c>
      <c r="D194" s="65" t="s">
        <v>1128</v>
      </c>
      <c r="E194" s="44" t="s">
        <v>1112</v>
      </c>
      <c r="F194" s="1175">
        <v>45658</v>
      </c>
      <c r="G194" s="1175">
        <v>45992</v>
      </c>
      <c r="H194" s="1960" t="s">
        <v>1129</v>
      </c>
      <c r="I194" s="324" t="s">
        <v>23</v>
      </c>
      <c r="J194" s="1159"/>
      <c r="K194" s="1159">
        <v>4</v>
      </c>
      <c r="L194" s="1159"/>
      <c r="M194" s="1159">
        <f t="shared" ref="M194:M200" si="2">SUM(J194:L194)</f>
        <v>4</v>
      </c>
      <c r="N194" s="186"/>
      <c r="O194" s="186"/>
      <c r="P194" s="186"/>
    </row>
    <row r="195" spans="1:16" ht="51" customHeight="1">
      <c r="A195" s="14"/>
      <c r="B195" s="344"/>
      <c r="C195" s="65" t="s">
        <v>1130</v>
      </c>
      <c r="D195" s="65" t="s">
        <v>1131</v>
      </c>
      <c r="E195" s="44" t="s">
        <v>1132</v>
      </c>
      <c r="F195" s="1175">
        <v>45658</v>
      </c>
      <c r="G195" s="1175">
        <v>45992</v>
      </c>
      <c r="H195" s="1961"/>
      <c r="I195" s="324" t="s">
        <v>23</v>
      </c>
      <c r="J195" s="1159"/>
      <c r="K195" s="1159">
        <v>1</v>
      </c>
      <c r="L195" s="1159"/>
      <c r="M195" s="1159">
        <f t="shared" si="2"/>
        <v>1</v>
      </c>
      <c r="N195" s="186"/>
      <c r="O195" s="186"/>
      <c r="P195" s="186"/>
    </row>
    <row r="196" spans="1:16" ht="78" customHeight="1">
      <c r="A196" s="14"/>
      <c r="B196" s="344"/>
      <c r="C196" s="65" t="s">
        <v>1133</v>
      </c>
      <c r="D196" s="65" t="s">
        <v>1134</v>
      </c>
      <c r="E196" s="44" t="s">
        <v>1112</v>
      </c>
      <c r="F196" s="1175">
        <v>45658</v>
      </c>
      <c r="G196" s="1175">
        <v>45992</v>
      </c>
      <c r="H196" s="65" t="s">
        <v>1135</v>
      </c>
      <c r="I196" s="324" t="s">
        <v>23</v>
      </c>
      <c r="J196" s="1159"/>
      <c r="K196" s="1159">
        <v>0.1</v>
      </c>
      <c r="L196" s="1159"/>
      <c r="M196" s="1159">
        <f t="shared" si="2"/>
        <v>0.1</v>
      </c>
      <c r="N196" s="186"/>
      <c r="O196" s="186"/>
      <c r="P196" s="186"/>
    </row>
    <row r="197" spans="1:16" ht="179.25" customHeight="1">
      <c r="A197" s="14"/>
      <c r="B197" s="344"/>
      <c r="C197" s="1504" t="s">
        <v>1136</v>
      </c>
      <c r="D197" s="1504" t="s">
        <v>1137</v>
      </c>
      <c r="E197" s="1508" t="s">
        <v>1112</v>
      </c>
      <c r="F197" s="471">
        <v>45658</v>
      </c>
      <c r="G197" s="471">
        <v>45992</v>
      </c>
      <c r="H197" s="1504" t="s">
        <v>1138</v>
      </c>
      <c r="I197" s="559" t="s">
        <v>23</v>
      </c>
      <c r="J197" s="126"/>
      <c r="K197" s="126">
        <v>0.4</v>
      </c>
      <c r="L197" s="126"/>
      <c r="M197" s="126">
        <f t="shared" si="2"/>
        <v>0.4</v>
      </c>
      <c r="N197" s="71"/>
      <c r="O197" s="71"/>
      <c r="P197" s="71"/>
    </row>
    <row r="198" spans="1:16" ht="86.25" customHeight="1">
      <c r="A198" s="14"/>
      <c r="B198" s="344"/>
      <c r="C198" s="1504" t="s">
        <v>1139</v>
      </c>
      <c r="D198" s="1504" t="s">
        <v>1140</v>
      </c>
      <c r="E198" s="1508" t="s">
        <v>1112</v>
      </c>
      <c r="F198" s="471">
        <v>45658</v>
      </c>
      <c r="G198" s="471">
        <v>45992</v>
      </c>
      <c r="H198" s="1504" t="s">
        <v>1141</v>
      </c>
      <c r="I198" s="559" t="s">
        <v>23</v>
      </c>
      <c r="J198" s="126"/>
      <c r="K198" s="126">
        <v>0.2</v>
      </c>
      <c r="L198" s="126"/>
      <c r="M198" s="126">
        <f t="shared" si="2"/>
        <v>0.2</v>
      </c>
      <c r="N198" s="71"/>
      <c r="O198" s="71"/>
      <c r="P198" s="71"/>
    </row>
    <row r="199" spans="1:16" ht="93.75" customHeight="1">
      <c r="A199" s="14"/>
      <c r="B199" s="344"/>
      <c r="C199" s="1504" t="s">
        <v>1142</v>
      </c>
      <c r="D199" s="1504" t="s">
        <v>1143</v>
      </c>
      <c r="E199" s="1508" t="s">
        <v>1112</v>
      </c>
      <c r="F199" s="471">
        <v>45658</v>
      </c>
      <c r="G199" s="471">
        <v>45992</v>
      </c>
      <c r="H199" s="1504" t="s">
        <v>1144</v>
      </c>
      <c r="I199" s="559" t="s">
        <v>23</v>
      </c>
      <c r="J199" s="126"/>
      <c r="K199" s="126">
        <v>0.2</v>
      </c>
      <c r="L199" s="126"/>
      <c r="M199" s="126">
        <f t="shared" si="2"/>
        <v>0.2</v>
      </c>
      <c r="N199" s="71"/>
      <c r="O199" s="71"/>
      <c r="P199" s="71"/>
    </row>
    <row r="200" spans="1:16" ht="111.75" customHeight="1">
      <c r="A200" s="14"/>
      <c r="B200" s="344"/>
      <c r="C200" s="1504" t="s">
        <v>1145</v>
      </c>
      <c r="D200" s="1504" t="s">
        <v>1146</v>
      </c>
      <c r="E200" s="1508" t="s">
        <v>1112</v>
      </c>
      <c r="F200" s="471">
        <v>45658</v>
      </c>
      <c r="G200" s="471">
        <v>45992</v>
      </c>
      <c r="H200" s="1504" t="s">
        <v>1147</v>
      </c>
      <c r="I200" s="559" t="s">
        <v>23</v>
      </c>
      <c r="J200" s="126"/>
      <c r="K200" s="126">
        <v>0.1</v>
      </c>
      <c r="L200" s="126"/>
      <c r="M200" s="126">
        <f t="shared" si="2"/>
        <v>0.1</v>
      </c>
      <c r="N200" s="71"/>
      <c r="O200" s="71"/>
      <c r="P200" s="71"/>
    </row>
    <row r="201" spans="1:16" ht="30" customHeight="1">
      <c r="C201" s="1962" t="s">
        <v>453</v>
      </c>
      <c r="D201" s="1962"/>
      <c r="E201" s="1962"/>
      <c r="F201" s="1962"/>
      <c r="G201" s="1962"/>
      <c r="H201" s="1962"/>
      <c r="I201" s="1962"/>
      <c r="J201" s="231">
        <f>SUM(J187:J200)</f>
        <v>75</v>
      </c>
      <c r="K201" s="231">
        <f>SUM(K187:K200)</f>
        <v>13.379999999999997</v>
      </c>
      <c r="L201" s="231">
        <f>SUM(L187:L200)</f>
        <v>3.2</v>
      </c>
      <c r="M201" s="232">
        <f>SUM(J201:L201)</f>
        <v>91.58</v>
      </c>
      <c r="N201" s="233"/>
      <c r="O201" s="233"/>
      <c r="P201" s="233"/>
    </row>
    <row r="202" spans="1:16" ht="34.5" customHeight="1">
      <c r="C202" s="211"/>
      <c r="D202" s="212"/>
      <c r="E202" s="212"/>
      <c r="F202" s="212"/>
      <c r="G202" s="1789" t="s">
        <v>802</v>
      </c>
      <c r="H202" s="1789"/>
      <c r="I202" s="1789"/>
      <c r="J202" s="212"/>
      <c r="K202" s="212"/>
      <c r="L202" s="212"/>
      <c r="M202" s="212"/>
      <c r="N202" s="212"/>
      <c r="O202" s="212"/>
      <c r="P202" s="213"/>
    </row>
    <row r="203" spans="1:16" ht="60" customHeight="1">
      <c r="C203" s="65" t="s">
        <v>1148</v>
      </c>
      <c r="D203" s="65" t="s">
        <v>1149</v>
      </c>
      <c r="E203" s="1102" t="s">
        <v>40</v>
      </c>
      <c r="F203" s="1175">
        <v>45658</v>
      </c>
      <c r="G203" s="1175">
        <v>45992</v>
      </c>
      <c r="H203" s="55" t="s">
        <v>503</v>
      </c>
      <c r="I203" s="1102" t="s">
        <v>23</v>
      </c>
      <c r="J203" s="1105"/>
      <c r="K203" s="1105">
        <f>1.5+1.5</f>
        <v>3</v>
      </c>
      <c r="L203" s="1105"/>
      <c r="M203" s="1105">
        <f>SUM(K203:L203)</f>
        <v>3</v>
      </c>
      <c r="N203" s="1584"/>
      <c r="O203" s="1584"/>
      <c r="P203" s="1584"/>
    </row>
    <row r="204" spans="1:16" ht="71.25" customHeight="1">
      <c r="C204" s="65" t="s">
        <v>1150</v>
      </c>
      <c r="D204" s="65" t="s">
        <v>1151</v>
      </c>
      <c r="E204" s="44" t="s">
        <v>1152</v>
      </c>
      <c r="F204" s="1175">
        <v>45658</v>
      </c>
      <c r="G204" s="1175">
        <v>45992</v>
      </c>
      <c r="H204" s="65" t="s">
        <v>3198</v>
      </c>
      <c r="I204" s="324" t="s">
        <v>23</v>
      </c>
      <c r="J204" s="1159"/>
      <c r="K204" s="1159">
        <v>0.2</v>
      </c>
      <c r="L204" s="1159"/>
      <c r="M204" s="1159">
        <f>SUM(J204:L204)</f>
        <v>0.2</v>
      </c>
      <c r="N204" s="186"/>
      <c r="O204" s="186"/>
      <c r="P204" s="186"/>
    </row>
    <row r="205" spans="1:16" ht="164.25" customHeight="1">
      <c r="C205" s="1043" t="s">
        <v>1153</v>
      </c>
      <c r="D205" s="1043" t="s">
        <v>1154</v>
      </c>
      <c r="E205" s="1200" t="s">
        <v>1112</v>
      </c>
      <c r="F205" s="443">
        <v>45658</v>
      </c>
      <c r="G205" s="443">
        <v>45992</v>
      </c>
      <c r="H205" s="1043" t="s">
        <v>1155</v>
      </c>
      <c r="I205" s="444" t="s">
        <v>23</v>
      </c>
      <c r="J205" s="373"/>
      <c r="K205" s="322">
        <v>1</v>
      </c>
      <c r="L205" s="373"/>
      <c r="M205" s="373">
        <f>SUM(J205:L205)</f>
        <v>1</v>
      </c>
      <c r="N205" s="71"/>
      <c r="O205" s="71"/>
      <c r="P205" s="71"/>
    </row>
    <row r="206" spans="1:16" ht="24.75" customHeight="1">
      <c r="C206" s="1978" t="s">
        <v>452</v>
      </c>
      <c r="D206" s="1978"/>
      <c r="E206" s="1978"/>
      <c r="F206" s="1978"/>
      <c r="G206" s="1978"/>
      <c r="H206" s="1978"/>
      <c r="I206" s="1978"/>
      <c r="J206" s="144"/>
      <c r="K206" s="144">
        <f>SUM(K203:K205)</f>
        <v>4.2</v>
      </c>
      <c r="L206" s="144"/>
      <c r="M206" s="144">
        <f>SUM(M203:M205)</f>
        <v>4.2</v>
      </c>
      <c r="N206" s="12"/>
      <c r="O206" s="12"/>
      <c r="P206" s="37"/>
    </row>
    <row r="207" spans="1:16" ht="38.25" customHeight="1">
      <c r="C207" s="1925" t="s">
        <v>41</v>
      </c>
      <c r="D207" s="1925"/>
      <c r="E207" s="1925"/>
      <c r="F207" s="1925"/>
      <c r="G207" s="1925"/>
      <c r="H207" s="1925"/>
      <c r="I207" s="1925"/>
      <c r="J207" s="785">
        <f>J201+J206</f>
        <v>75</v>
      </c>
      <c r="K207" s="785">
        <f>K201+K206</f>
        <v>17.579999999999998</v>
      </c>
      <c r="L207" s="785">
        <f>L201+L206</f>
        <v>3.2</v>
      </c>
      <c r="M207" s="785">
        <f>M201+M206</f>
        <v>95.78</v>
      </c>
      <c r="N207" s="786"/>
      <c r="O207" s="786"/>
      <c r="P207" s="787"/>
    </row>
    <row r="208" spans="1:16" ht="36.75" customHeight="1">
      <c r="C208" s="1798" t="s">
        <v>42</v>
      </c>
      <c r="D208" s="1799"/>
      <c r="E208" s="1799"/>
      <c r="F208" s="1799"/>
      <c r="G208" s="1799"/>
      <c r="H208" s="1799"/>
      <c r="I208" s="1799"/>
      <c r="J208" s="1799"/>
      <c r="K208" s="1799"/>
      <c r="L208" s="1799"/>
      <c r="M208" s="1799"/>
      <c r="N208" s="1799"/>
      <c r="O208" s="1799"/>
      <c r="P208" s="1800"/>
    </row>
    <row r="209" spans="3:16" ht="90.75" customHeight="1">
      <c r="C209" s="1948" t="s">
        <v>1156</v>
      </c>
      <c r="D209" s="1979" t="s">
        <v>43</v>
      </c>
      <c r="E209" s="1508" t="s">
        <v>44</v>
      </c>
      <c r="F209" s="1585" t="s">
        <v>1157</v>
      </c>
      <c r="G209" s="1585" t="s">
        <v>1158</v>
      </c>
      <c r="H209" s="1586" t="s">
        <v>1159</v>
      </c>
      <c r="I209" s="1380" t="s">
        <v>23</v>
      </c>
      <c r="J209" s="1980">
        <v>20</v>
      </c>
      <c r="K209" s="1982">
        <v>2.2000000000000002</v>
      </c>
      <c r="L209" s="1982">
        <v>1.1000000000000001</v>
      </c>
      <c r="M209" s="1982">
        <f>SUM(J209:L209)</f>
        <v>23.3</v>
      </c>
      <c r="N209" s="1769"/>
      <c r="O209" s="1769"/>
      <c r="P209" s="1769"/>
    </row>
    <row r="210" spans="3:16" ht="62.25" customHeight="1">
      <c r="C210" s="1950"/>
      <c r="D210" s="1961"/>
      <c r="E210" s="1508" t="s">
        <v>44</v>
      </c>
      <c r="F210" s="1585" t="s">
        <v>1157</v>
      </c>
      <c r="G210" s="1585" t="s">
        <v>1158</v>
      </c>
      <c r="H210" s="1586" t="s">
        <v>1160</v>
      </c>
      <c r="I210" s="1380" t="s">
        <v>23</v>
      </c>
      <c r="J210" s="1981"/>
      <c r="K210" s="1981"/>
      <c r="L210" s="1981"/>
      <c r="M210" s="1981"/>
      <c r="N210" s="1769"/>
      <c r="O210" s="1769"/>
      <c r="P210" s="1769"/>
    </row>
    <row r="211" spans="3:16" ht="27" customHeight="1">
      <c r="C211" s="1972" t="s">
        <v>455</v>
      </c>
      <c r="D211" s="1972"/>
      <c r="E211" s="1972"/>
      <c r="F211" s="1972"/>
      <c r="G211" s="1972"/>
      <c r="H211" s="1972"/>
      <c r="I211" s="1972"/>
      <c r="J211" s="152">
        <f>SUM(J209)</f>
        <v>20</v>
      </c>
      <c r="K211" s="152">
        <f>SUM(K209)</f>
        <v>2.2000000000000002</v>
      </c>
      <c r="L211" s="153">
        <f>SUM(L209)</f>
        <v>1.1000000000000001</v>
      </c>
      <c r="M211" s="152">
        <f>SUM(J211:L211)</f>
        <v>23.3</v>
      </c>
      <c r="N211" s="154"/>
      <c r="O211" s="154"/>
      <c r="P211" s="155"/>
    </row>
    <row r="212" spans="3:16" ht="31.5" customHeight="1">
      <c r="C212" s="211"/>
      <c r="D212" s="212"/>
      <c r="E212" s="212"/>
      <c r="F212" s="212"/>
      <c r="G212" s="1973" t="s">
        <v>802</v>
      </c>
      <c r="H212" s="1973"/>
      <c r="I212" s="1973"/>
      <c r="J212" s="212"/>
      <c r="K212" s="212"/>
      <c r="L212" s="212"/>
      <c r="M212" s="212"/>
      <c r="N212" s="212"/>
      <c r="O212" s="212"/>
      <c r="P212" s="213"/>
    </row>
    <row r="213" spans="3:16" ht="30" customHeight="1">
      <c r="C213" s="177" t="s">
        <v>856</v>
      </c>
      <c r="D213" s="178"/>
      <c r="E213" s="179"/>
      <c r="F213" s="179"/>
      <c r="G213" s="179"/>
      <c r="H213" s="178"/>
      <c r="I213" s="179"/>
      <c r="J213" s="179"/>
      <c r="K213" s="179"/>
      <c r="L213" s="179"/>
      <c r="M213" s="179"/>
      <c r="N213" s="179"/>
      <c r="O213" s="179"/>
      <c r="P213" s="180"/>
    </row>
    <row r="214" spans="3:16" ht="43.5" customHeight="1">
      <c r="C214" s="1976" t="s">
        <v>1161</v>
      </c>
      <c r="D214" s="1590" t="s">
        <v>43</v>
      </c>
      <c r="E214" s="209" t="s">
        <v>593</v>
      </c>
      <c r="F214" s="442">
        <v>45658</v>
      </c>
      <c r="G214" s="442">
        <v>45992</v>
      </c>
      <c r="H214" s="1591" t="s">
        <v>297</v>
      </c>
      <c r="I214" s="441" t="s">
        <v>23</v>
      </c>
      <c r="J214" s="1592">
        <v>5.6</v>
      </c>
      <c r="K214" s="1592">
        <v>4</v>
      </c>
      <c r="L214" s="1592"/>
      <c r="M214" s="1593">
        <f>SUM(J214:L214)</f>
        <v>9.6</v>
      </c>
      <c r="N214" s="446"/>
      <c r="O214" s="446"/>
      <c r="P214" s="446"/>
    </row>
    <row r="215" spans="3:16" ht="43.5" customHeight="1">
      <c r="C215" s="1977"/>
      <c r="D215" s="1594" t="s">
        <v>3679</v>
      </c>
      <c r="E215" s="297" t="s">
        <v>593</v>
      </c>
      <c r="F215" s="1595">
        <v>45658</v>
      </c>
      <c r="G215" s="1595">
        <v>45992</v>
      </c>
      <c r="H215" s="1596" t="s">
        <v>297</v>
      </c>
      <c r="I215" s="1597" t="s">
        <v>23</v>
      </c>
      <c r="J215" s="1598"/>
      <c r="K215" s="1598"/>
      <c r="L215" s="1598">
        <v>1.6</v>
      </c>
      <c r="M215" s="1599">
        <f>SUM(J215:L215)</f>
        <v>1.6</v>
      </c>
      <c r="N215" s="1320"/>
      <c r="O215" s="1320"/>
      <c r="P215" s="1320"/>
    </row>
    <row r="216" spans="3:16" ht="43.5" customHeight="1">
      <c r="C216" s="579" t="s">
        <v>2975</v>
      </c>
      <c r="D216" s="1321" t="s">
        <v>3680</v>
      </c>
      <c r="E216" s="760" t="s">
        <v>593</v>
      </c>
      <c r="F216" s="1208">
        <v>45658</v>
      </c>
      <c r="G216" s="1208">
        <v>45992</v>
      </c>
      <c r="H216" s="1319" t="s">
        <v>3683</v>
      </c>
      <c r="I216" s="419" t="s">
        <v>23</v>
      </c>
      <c r="J216" s="704"/>
      <c r="K216" s="704">
        <v>0.3</v>
      </c>
      <c r="L216" s="704"/>
      <c r="M216" s="704">
        <f>SUM(K216:L216)</f>
        <v>0.3</v>
      </c>
      <c r="N216" s="446"/>
      <c r="O216" s="446"/>
      <c r="P216" s="446"/>
    </row>
    <row r="217" spans="3:16" ht="43.5" customHeight="1">
      <c r="C217" s="579" t="s">
        <v>2976</v>
      </c>
      <c r="D217" s="1321" t="s">
        <v>3681</v>
      </c>
      <c r="E217" s="760" t="s">
        <v>593</v>
      </c>
      <c r="F217" s="1208">
        <v>45658</v>
      </c>
      <c r="G217" s="1208">
        <v>45992</v>
      </c>
      <c r="H217" s="1319" t="s">
        <v>3683</v>
      </c>
      <c r="I217" s="1207" t="s">
        <v>23</v>
      </c>
      <c r="J217" s="704"/>
      <c r="K217" s="704">
        <v>0.3</v>
      </c>
      <c r="L217" s="704"/>
      <c r="M217" s="704">
        <f>SUM(K217:L217)</f>
        <v>0.3</v>
      </c>
      <c r="N217" s="446"/>
      <c r="O217" s="446"/>
      <c r="P217" s="446"/>
    </row>
    <row r="218" spans="3:16" ht="45.75" customHeight="1">
      <c r="C218" s="579" t="s">
        <v>2977</v>
      </c>
      <c r="D218" s="1321" t="s">
        <v>3682</v>
      </c>
      <c r="E218" s="760" t="s">
        <v>593</v>
      </c>
      <c r="F218" s="1208">
        <v>45658</v>
      </c>
      <c r="G218" s="1208">
        <v>45992</v>
      </c>
      <c r="H218" s="1319" t="s">
        <v>3683</v>
      </c>
      <c r="I218" s="1207" t="s">
        <v>23</v>
      </c>
      <c r="J218" s="704"/>
      <c r="K218" s="704">
        <v>0.1</v>
      </c>
      <c r="L218" s="704"/>
      <c r="M218" s="704">
        <f>SUM(K218:L218)</f>
        <v>0.1</v>
      </c>
      <c r="N218" s="446"/>
      <c r="O218" s="446"/>
      <c r="P218" s="446"/>
    </row>
    <row r="219" spans="3:16" ht="27" customHeight="1">
      <c r="C219" s="1921" t="s">
        <v>876</v>
      </c>
      <c r="D219" s="1922"/>
      <c r="E219" s="1922"/>
      <c r="F219" s="1922"/>
      <c r="G219" s="1922"/>
      <c r="H219" s="1922"/>
      <c r="I219" s="1923"/>
      <c r="J219" s="86">
        <f>SUM(J214:J218)</f>
        <v>5.6</v>
      </c>
      <c r="K219" s="86">
        <f>SUM(K214:K218)</f>
        <v>4.6999999999999993</v>
      </c>
      <c r="L219" s="86">
        <f>SUM(L214:L218)</f>
        <v>1.6</v>
      </c>
      <c r="M219" s="86">
        <f>SUM(J219:L219)</f>
        <v>11.899999999999999</v>
      </c>
      <c r="N219" s="234"/>
      <c r="O219" s="234"/>
      <c r="P219" s="234"/>
    </row>
    <row r="220" spans="3:16" ht="31.5" customHeight="1">
      <c r="C220" s="177" t="s">
        <v>45</v>
      </c>
      <c r="D220" s="595"/>
      <c r="E220" s="595"/>
      <c r="F220" s="595"/>
      <c r="G220" s="595"/>
      <c r="H220" s="595"/>
      <c r="I220" s="595"/>
      <c r="J220" s="595"/>
      <c r="K220" s="595"/>
      <c r="L220" s="595"/>
      <c r="M220" s="595"/>
      <c r="N220" s="595"/>
      <c r="O220" s="595"/>
      <c r="P220" s="596"/>
    </row>
    <row r="221" spans="3:16" ht="48" customHeight="1">
      <c r="C221" s="1974" t="s">
        <v>1164</v>
      </c>
      <c r="D221" s="1600" t="s">
        <v>75</v>
      </c>
      <c r="E221" s="559" t="s">
        <v>288</v>
      </c>
      <c r="F221" s="559" t="s">
        <v>1162</v>
      </c>
      <c r="G221" s="559" t="s">
        <v>1163</v>
      </c>
      <c r="H221" s="1601" t="s">
        <v>297</v>
      </c>
      <c r="I221" s="559" t="s">
        <v>23</v>
      </c>
      <c r="J221" s="1602">
        <v>0.245</v>
      </c>
      <c r="K221" s="1603">
        <v>0.8</v>
      </c>
      <c r="L221" s="1603"/>
      <c r="M221" s="1604">
        <f>SUM(J221:L221)</f>
        <v>1.0449999999999999</v>
      </c>
      <c r="N221" s="1259"/>
      <c r="O221" s="1259"/>
      <c r="P221" s="1259"/>
    </row>
    <row r="222" spans="3:16" ht="87.75" customHeight="1">
      <c r="C222" s="1975"/>
      <c r="D222" s="1601" t="s">
        <v>1165</v>
      </c>
      <c r="E222" s="559" t="s">
        <v>288</v>
      </c>
      <c r="F222" s="559" t="s">
        <v>1162</v>
      </c>
      <c r="G222" s="559" t="s">
        <v>1163</v>
      </c>
      <c r="H222" s="1601" t="s">
        <v>1166</v>
      </c>
      <c r="I222" s="559" t="s">
        <v>23</v>
      </c>
      <c r="J222" s="1605">
        <v>0.24299999999999999</v>
      </c>
      <c r="K222" s="1606"/>
      <c r="L222" s="1606"/>
      <c r="M222" s="1607">
        <f>SUM(J222:L222)</f>
        <v>0.24299999999999999</v>
      </c>
      <c r="N222" s="447"/>
      <c r="O222" s="447"/>
      <c r="P222" s="447"/>
    </row>
    <row r="223" spans="3:16" ht="31.5" customHeight="1">
      <c r="C223" s="603"/>
      <c r="D223" s="603" t="s">
        <v>1167</v>
      </c>
      <c r="E223" s="604"/>
      <c r="F223" s="604"/>
      <c r="G223" s="604"/>
      <c r="H223" s="605"/>
      <c r="I223" s="604"/>
      <c r="J223" s="606"/>
      <c r="K223" s="601"/>
      <c r="L223" s="601"/>
      <c r="M223" s="601"/>
      <c r="N223" s="447"/>
      <c r="O223" s="447"/>
      <c r="P223" s="447"/>
    </row>
    <row r="224" spans="3:16" ht="56.25" customHeight="1">
      <c r="C224" s="593" t="s">
        <v>1168</v>
      </c>
      <c r="D224" s="593" t="s">
        <v>1169</v>
      </c>
      <c r="E224" s="444" t="s">
        <v>288</v>
      </c>
      <c r="F224" s="444" t="s">
        <v>1162</v>
      </c>
      <c r="G224" s="444" t="s">
        <v>1163</v>
      </c>
      <c r="H224" s="600" t="s">
        <v>504</v>
      </c>
      <c r="I224" s="444" t="s">
        <v>23</v>
      </c>
      <c r="J224" s="606"/>
      <c r="K224" s="602">
        <v>0.4</v>
      </c>
      <c r="L224" s="601"/>
      <c r="M224" s="602">
        <f>SUM(J224:L224)</f>
        <v>0.4</v>
      </c>
      <c r="N224" s="447"/>
      <c r="O224" s="447"/>
      <c r="P224" s="447"/>
    </row>
    <row r="225" spans="2:16" ht="31.5" customHeight="1">
      <c r="C225" s="603"/>
      <c r="D225" s="603" t="s">
        <v>277</v>
      </c>
      <c r="E225" s="604"/>
      <c r="F225" s="604"/>
      <c r="G225" s="604"/>
      <c r="H225" s="605"/>
      <c r="I225" s="604"/>
      <c r="J225" s="606"/>
      <c r="K225" s="601"/>
      <c r="L225" s="601"/>
      <c r="M225" s="601"/>
      <c r="N225" s="447"/>
      <c r="O225" s="447"/>
      <c r="P225" s="447"/>
    </row>
    <row r="226" spans="2:16" ht="96.75" customHeight="1">
      <c r="C226" s="593" t="s">
        <v>1170</v>
      </c>
      <c r="D226" s="600" t="s">
        <v>1171</v>
      </c>
      <c r="E226" s="444" t="s">
        <v>288</v>
      </c>
      <c r="F226" s="444" t="s">
        <v>1162</v>
      </c>
      <c r="G226" s="444" t="s">
        <v>1163</v>
      </c>
      <c r="H226" s="600" t="s">
        <v>1172</v>
      </c>
      <c r="I226" s="444" t="s">
        <v>23</v>
      </c>
      <c r="J226" s="606"/>
      <c r="K226" s="607">
        <v>0.05</v>
      </c>
      <c r="L226" s="601"/>
      <c r="M226" s="607">
        <f t="shared" ref="M226:M234" si="3">SUM(J226:L226)</f>
        <v>0.05</v>
      </c>
      <c r="N226" s="447"/>
      <c r="O226" s="447"/>
      <c r="P226" s="447"/>
    </row>
    <row r="227" spans="2:16" ht="87.75" customHeight="1">
      <c r="C227" s="593" t="s">
        <v>1173</v>
      </c>
      <c r="D227" s="600" t="s">
        <v>1174</v>
      </c>
      <c r="E227" s="444" t="s">
        <v>288</v>
      </c>
      <c r="F227" s="444" t="s">
        <v>1162</v>
      </c>
      <c r="G227" s="444" t="s">
        <v>1163</v>
      </c>
      <c r="H227" s="600" t="s">
        <v>1175</v>
      </c>
      <c r="I227" s="444" t="s">
        <v>23</v>
      </c>
      <c r="J227" s="606"/>
      <c r="K227" s="607">
        <v>0.03</v>
      </c>
      <c r="L227" s="601"/>
      <c r="M227" s="607">
        <f t="shared" si="3"/>
        <v>0.03</v>
      </c>
      <c r="N227" s="447"/>
      <c r="O227" s="447"/>
      <c r="P227" s="447"/>
    </row>
    <row r="228" spans="2:16" ht="93" customHeight="1">
      <c r="C228" s="593" t="s">
        <v>1176</v>
      </c>
      <c r="D228" s="600" t="s">
        <v>1177</v>
      </c>
      <c r="E228" s="444" t="s">
        <v>288</v>
      </c>
      <c r="F228" s="444" t="s">
        <v>1162</v>
      </c>
      <c r="G228" s="444" t="s">
        <v>1163</v>
      </c>
      <c r="H228" s="600" t="s">
        <v>1178</v>
      </c>
      <c r="I228" s="444" t="s">
        <v>23</v>
      </c>
      <c r="J228" s="606"/>
      <c r="K228" s="607">
        <v>0.05</v>
      </c>
      <c r="L228" s="601"/>
      <c r="M228" s="607">
        <f t="shared" si="3"/>
        <v>0.05</v>
      </c>
      <c r="N228" s="447"/>
      <c r="O228" s="447"/>
      <c r="P228" s="447"/>
    </row>
    <row r="229" spans="2:16" ht="94.5" customHeight="1">
      <c r="C229" s="593" t="s">
        <v>1179</v>
      </c>
      <c r="D229" s="600" t="s">
        <v>1180</v>
      </c>
      <c r="E229" s="444" t="s">
        <v>288</v>
      </c>
      <c r="F229" s="444" t="s">
        <v>1181</v>
      </c>
      <c r="G229" s="444" t="s">
        <v>1181</v>
      </c>
      <c r="H229" s="600" t="s">
        <v>506</v>
      </c>
      <c r="I229" s="604" t="s">
        <v>23</v>
      </c>
      <c r="J229" s="606"/>
      <c r="K229" s="607">
        <v>0.1</v>
      </c>
      <c r="L229" s="601"/>
      <c r="M229" s="607">
        <f t="shared" si="3"/>
        <v>0.1</v>
      </c>
      <c r="N229" s="447"/>
      <c r="O229" s="447"/>
      <c r="P229" s="447"/>
    </row>
    <row r="230" spans="2:16" ht="75.75" customHeight="1">
      <c r="C230" s="593" t="s">
        <v>1182</v>
      </c>
      <c r="D230" s="600" t="s">
        <v>507</v>
      </c>
      <c r="E230" s="444" t="s">
        <v>288</v>
      </c>
      <c r="F230" s="444" t="s">
        <v>1181</v>
      </c>
      <c r="G230" s="444" t="s">
        <v>1181</v>
      </c>
      <c r="H230" s="600" t="s">
        <v>508</v>
      </c>
      <c r="I230" s="444" t="s">
        <v>23</v>
      </c>
      <c r="J230" s="606"/>
      <c r="K230" s="607">
        <v>0.05</v>
      </c>
      <c r="L230" s="601"/>
      <c r="M230" s="607">
        <f t="shared" si="3"/>
        <v>0.05</v>
      </c>
      <c r="N230" s="447"/>
      <c r="O230" s="447"/>
      <c r="P230" s="447"/>
    </row>
    <row r="231" spans="2:16" ht="86.25" customHeight="1">
      <c r="C231" s="593" t="s">
        <v>1183</v>
      </c>
      <c r="D231" s="600" t="s">
        <v>1184</v>
      </c>
      <c r="E231" s="444" t="s">
        <v>288</v>
      </c>
      <c r="F231" s="444" t="s">
        <v>1162</v>
      </c>
      <c r="G231" s="444" t="s">
        <v>1163</v>
      </c>
      <c r="H231" s="600" t="s">
        <v>505</v>
      </c>
      <c r="I231" s="444" t="s">
        <v>23</v>
      </c>
      <c r="J231" s="606"/>
      <c r="K231" s="607">
        <v>0.1</v>
      </c>
      <c r="L231" s="601"/>
      <c r="M231" s="607">
        <f t="shared" si="3"/>
        <v>0.1</v>
      </c>
      <c r="N231" s="447"/>
      <c r="O231" s="447"/>
      <c r="P231" s="447"/>
    </row>
    <row r="232" spans="2:16" ht="58.5" customHeight="1">
      <c r="C232" s="593" t="s">
        <v>1185</v>
      </c>
      <c r="D232" s="600" t="s">
        <v>1186</v>
      </c>
      <c r="E232" s="444" t="s">
        <v>288</v>
      </c>
      <c r="F232" s="444" t="s">
        <v>1162</v>
      </c>
      <c r="G232" s="444" t="s">
        <v>1187</v>
      </c>
      <c r="H232" s="600" t="s">
        <v>1188</v>
      </c>
      <c r="I232" s="444" t="s">
        <v>23</v>
      </c>
      <c r="J232" s="606"/>
      <c r="K232" s="607">
        <v>0.1</v>
      </c>
      <c r="L232" s="601"/>
      <c r="M232" s="607">
        <f t="shared" si="3"/>
        <v>0.1</v>
      </c>
      <c r="N232" s="447"/>
      <c r="O232" s="447"/>
      <c r="P232" s="447"/>
    </row>
    <row r="233" spans="2:16" ht="66" customHeight="1">
      <c r="C233" s="593" t="s">
        <v>1189</v>
      </c>
      <c r="D233" s="600" t="s">
        <v>289</v>
      </c>
      <c r="E233" s="444" t="s">
        <v>288</v>
      </c>
      <c r="F233" s="444" t="s">
        <v>1190</v>
      </c>
      <c r="G233" s="444" t="s">
        <v>1190</v>
      </c>
      <c r="H233" s="600" t="s">
        <v>509</v>
      </c>
      <c r="I233" s="444" t="s">
        <v>23</v>
      </c>
      <c r="J233" s="606"/>
      <c r="K233" s="607">
        <v>0.05</v>
      </c>
      <c r="L233" s="601"/>
      <c r="M233" s="607">
        <f t="shared" si="3"/>
        <v>0.05</v>
      </c>
      <c r="N233" s="447"/>
      <c r="O233" s="447"/>
      <c r="P233" s="447"/>
    </row>
    <row r="234" spans="2:16" ht="22.5" customHeight="1">
      <c r="C234" s="1983" t="s">
        <v>456</v>
      </c>
      <c r="D234" s="1984"/>
      <c r="E234" s="1984"/>
      <c r="F234" s="1984"/>
      <c r="G234" s="1984"/>
      <c r="H234" s="1984"/>
      <c r="I234" s="1985"/>
      <c r="J234" s="241">
        <f>SUM(J221:J233)</f>
        <v>0.48799999999999999</v>
      </c>
      <c r="K234" s="241">
        <f>SUM(K221:K233)</f>
        <v>1.7300000000000006</v>
      </c>
      <c r="L234" s="597"/>
      <c r="M234" s="241">
        <f t="shared" si="3"/>
        <v>2.2180000000000009</v>
      </c>
      <c r="N234" s="598"/>
      <c r="O234" s="599"/>
      <c r="P234" s="599"/>
    </row>
    <row r="235" spans="2:16" ht="32.25" customHeight="1">
      <c r="C235" s="1993" t="s">
        <v>46</v>
      </c>
      <c r="D235" s="1994"/>
      <c r="E235" s="1994"/>
      <c r="F235" s="1994"/>
      <c r="G235" s="1994"/>
      <c r="H235" s="181"/>
      <c r="I235" s="181"/>
      <c r="J235" s="181"/>
      <c r="K235" s="181"/>
      <c r="L235" s="181"/>
      <c r="M235" s="181"/>
      <c r="N235" s="182"/>
      <c r="O235" s="182"/>
      <c r="P235" s="183"/>
    </row>
    <row r="236" spans="2:16" ht="26.25" customHeight="1">
      <c r="C236" s="1995" t="s">
        <v>510</v>
      </c>
      <c r="D236" s="1796"/>
      <c r="E236" s="1796"/>
      <c r="F236" s="1796"/>
      <c r="G236" s="1796"/>
      <c r="H236" s="1796"/>
      <c r="I236" s="230"/>
      <c r="J236" s="230"/>
      <c r="K236" s="230"/>
      <c r="L236" s="230"/>
      <c r="M236" s="230"/>
      <c r="N236" s="70"/>
      <c r="O236" s="70"/>
      <c r="P236" s="70"/>
    </row>
    <row r="237" spans="2:16" ht="51.75" customHeight="1">
      <c r="B237" s="448"/>
      <c r="C237" s="472" t="s">
        <v>3112</v>
      </c>
      <c r="D237" s="45" t="s">
        <v>43</v>
      </c>
      <c r="E237" s="1516" t="s">
        <v>511</v>
      </c>
      <c r="F237" s="471">
        <v>45658</v>
      </c>
      <c r="G237" s="1109">
        <v>45992</v>
      </c>
      <c r="H237" s="45" t="s">
        <v>286</v>
      </c>
      <c r="I237" s="1516" t="s">
        <v>23</v>
      </c>
      <c r="J237" s="103">
        <v>4.8</v>
      </c>
      <c r="K237" s="103">
        <v>1.407</v>
      </c>
      <c r="L237" s="103">
        <v>0.6</v>
      </c>
      <c r="M237" s="103">
        <f>SUM(J237:L237)</f>
        <v>6.8069999999999995</v>
      </c>
      <c r="N237" s="70"/>
      <c r="O237" s="70"/>
      <c r="P237" s="70"/>
    </row>
    <row r="238" spans="2:16" ht="28.5" customHeight="1">
      <c r="C238" s="1996" t="s">
        <v>512</v>
      </c>
      <c r="D238" s="1997"/>
      <c r="E238" s="372"/>
      <c r="F238" s="372"/>
      <c r="G238" s="372"/>
      <c r="H238" s="372"/>
      <c r="I238" s="80"/>
      <c r="J238" s="247"/>
      <c r="K238" s="247"/>
      <c r="L238" s="247"/>
      <c r="M238" s="247"/>
      <c r="N238" s="70"/>
      <c r="O238" s="70"/>
      <c r="P238" s="70"/>
    </row>
    <row r="239" spans="2:16" ht="48" customHeight="1">
      <c r="C239" s="301" t="s">
        <v>861</v>
      </c>
      <c r="D239" s="1110" t="s">
        <v>287</v>
      </c>
      <c r="E239" s="1516" t="s">
        <v>511</v>
      </c>
      <c r="F239" s="471">
        <v>45658</v>
      </c>
      <c r="G239" s="142">
        <v>45627</v>
      </c>
      <c r="H239" s="1511" t="s">
        <v>513</v>
      </c>
      <c r="I239" s="1516" t="s">
        <v>23</v>
      </c>
      <c r="J239" s="103"/>
      <c r="K239" s="103">
        <v>0.4</v>
      </c>
      <c r="L239" s="103"/>
      <c r="M239" s="103">
        <f t="shared" ref="M239:M245" si="4">SUM(J239:L239)</f>
        <v>0.4</v>
      </c>
      <c r="N239" s="70"/>
      <c r="O239" s="70"/>
      <c r="P239" s="70"/>
    </row>
    <row r="240" spans="2:16" ht="63.75">
      <c r="C240" s="301" t="s">
        <v>862</v>
      </c>
      <c r="D240" s="184" t="s">
        <v>514</v>
      </c>
      <c r="E240" s="1111" t="s">
        <v>511</v>
      </c>
      <c r="F240" s="1112">
        <v>45658</v>
      </c>
      <c r="G240" s="1113">
        <v>45627</v>
      </c>
      <c r="H240" s="1114" t="s">
        <v>515</v>
      </c>
      <c r="I240" s="1115" t="s">
        <v>23</v>
      </c>
      <c r="J240" s="1116"/>
      <c r="K240" s="1116">
        <v>6.3E-2</v>
      </c>
      <c r="L240" s="1116"/>
      <c r="M240" s="1116">
        <f t="shared" si="4"/>
        <v>6.3E-2</v>
      </c>
      <c r="N240" s="751"/>
      <c r="O240" s="751"/>
      <c r="P240" s="751"/>
    </row>
    <row r="241" spans="3:16" ht="144.75" customHeight="1">
      <c r="C241" s="1101" t="s">
        <v>863</v>
      </c>
      <c r="D241" s="55" t="s">
        <v>516</v>
      </c>
      <c r="E241" s="1102" t="s">
        <v>511</v>
      </c>
      <c r="F241" s="1103">
        <v>45658</v>
      </c>
      <c r="G241" s="207">
        <v>45627</v>
      </c>
      <c r="H241" s="55" t="s">
        <v>517</v>
      </c>
      <c r="I241" s="1104" t="s">
        <v>23</v>
      </c>
      <c r="J241" s="1105"/>
      <c r="K241" s="1105">
        <v>0.4</v>
      </c>
      <c r="L241" s="1105"/>
      <c r="M241" s="1105">
        <f t="shared" si="4"/>
        <v>0.4</v>
      </c>
      <c r="N241" s="1106"/>
      <c r="O241" s="1106"/>
      <c r="P241" s="1106"/>
    </row>
    <row r="242" spans="3:16" ht="56.25" customHeight="1">
      <c r="C242" s="1101" t="s">
        <v>864</v>
      </c>
      <c r="D242" s="55" t="s">
        <v>518</v>
      </c>
      <c r="E242" s="1102" t="s">
        <v>511</v>
      </c>
      <c r="F242" s="1103">
        <v>45658</v>
      </c>
      <c r="G242" s="207">
        <v>45627</v>
      </c>
      <c r="H242" s="55" t="s">
        <v>519</v>
      </c>
      <c r="I242" s="1104" t="s">
        <v>23</v>
      </c>
      <c r="J242" s="1105"/>
      <c r="K242" s="1105">
        <v>0.4</v>
      </c>
      <c r="L242" s="1105"/>
      <c r="M242" s="1105">
        <f t="shared" si="4"/>
        <v>0.4</v>
      </c>
      <c r="N242" s="1106"/>
      <c r="O242" s="1106"/>
      <c r="P242" s="1106"/>
    </row>
    <row r="243" spans="3:16" ht="108" customHeight="1">
      <c r="C243" s="1101" t="s">
        <v>867</v>
      </c>
      <c r="D243" s="55" t="s">
        <v>520</v>
      </c>
      <c r="E243" s="1102" t="s">
        <v>511</v>
      </c>
      <c r="F243" s="1103">
        <v>45658</v>
      </c>
      <c r="G243" s="207">
        <v>45627</v>
      </c>
      <c r="H243" s="55" t="s">
        <v>521</v>
      </c>
      <c r="I243" s="1102" t="s">
        <v>23</v>
      </c>
      <c r="J243" s="1107"/>
      <c r="K243" s="1107">
        <v>2</v>
      </c>
      <c r="L243" s="1107"/>
      <c r="M243" s="1107">
        <f t="shared" si="4"/>
        <v>2</v>
      </c>
      <c r="N243" s="1108"/>
      <c r="O243" s="1106"/>
      <c r="P243" s="1106"/>
    </row>
    <row r="244" spans="3:16" ht="40.5" customHeight="1">
      <c r="C244" s="301" t="s">
        <v>868</v>
      </c>
      <c r="D244" s="184" t="s">
        <v>522</v>
      </c>
      <c r="E244" s="209"/>
      <c r="F244" s="209"/>
      <c r="G244" s="209"/>
      <c r="H244" s="184" t="s">
        <v>523</v>
      </c>
      <c r="I244" s="299" t="s">
        <v>23</v>
      </c>
      <c r="J244" s="103"/>
      <c r="K244" s="103">
        <v>0.11899999999999999</v>
      </c>
      <c r="L244" s="103"/>
      <c r="M244" s="103">
        <f t="shared" si="4"/>
        <v>0.11899999999999999</v>
      </c>
      <c r="N244" s="70"/>
      <c r="O244" s="70"/>
      <c r="P244" s="70"/>
    </row>
    <row r="245" spans="3:16" ht="51">
      <c r="C245" s="301" t="s">
        <v>869</v>
      </c>
      <c r="D245" s="184" t="s">
        <v>524</v>
      </c>
      <c r="E245" s="209" t="s">
        <v>511</v>
      </c>
      <c r="F245" s="147">
        <v>45292</v>
      </c>
      <c r="G245" s="147">
        <v>45627</v>
      </c>
      <c r="H245" s="184" t="s">
        <v>525</v>
      </c>
      <c r="I245" s="297" t="s">
        <v>23</v>
      </c>
      <c r="J245" s="750"/>
      <c r="K245" s="750">
        <v>0.1</v>
      </c>
      <c r="L245" s="750"/>
      <c r="M245" s="750">
        <f t="shared" si="4"/>
        <v>0.1</v>
      </c>
      <c r="N245" s="751"/>
      <c r="O245" s="70"/>
      <c r="P245" s="70"/>
    </row>
    <row r="246" spans="3:16" ht="38.25">
      <c r="C246" s="301" t="s">
        <v>866</v>
      </c>
      <c r="D246" s="184" t="s">
        <v>526</v>
      </c>
      <c r="E246" s="209" t="s">
        <v>511</v>
      </c>
      <c r="F246" s="147">
        <v>45292</v>
      </c>
      <c r="G246" s="147">
        <v>45627</v>
      </c>
      <c r="H246" s="184" t="s">
        <v>527</v>
      </c>
      <c r="I246" s="209" t="s">
        <v>23</v>
      </c>
      <c r="J246" s="107"/>
      <c r="K246" s="107">
        <v>0.154</v>
      </c>
      <c r="L246" s="107"/>
      <c r="M246" s="107">
        <f>SUM(J246:L246)</f>
        <v>0.154</v>
      </c>
      <c r="N246" s="70"/>
      <c r="O246" s="70"/>
      <c r="P246" s="70"/>
    </row>
    <row r="247" spans="3:16" ht="38.25">
      <c r="C247" s="301" t="s">
        <v>870</v>
      </c>
      <c r="D247" s="184" t="s">
        <v>528</v>
      </c>
      <c r="E247" s="209" t="s">
        <v>511</v>
      </c>
      <c r="F247" s="147">
        <v>45292</v>
      </c>
      <c r="G247" s="147">
        <v>45627</v>
      </c>
      <c r="H247" s="184" t="s">
        <v>529</v>
      </c>
      <c r="I247" s="209" t="s">
        <v>23</v>
      </c>
      <c r="J247" s="107"/>
      <c r="K247" s="107">
        <v>0.45700000000000002</v>
      </c>
      <c r="L247" s="107"/>
      <c r="M247" s="107">
        <f>SUM(J247:L247)</f>
        <v>0.45700000000000002</v>
      </c>
      <c r="N247" s="70"/>
      <c r="O247" s="70"/>
      <c r="P247" s="70"/>
    </row>
    <row r="248" spans="3:16" ht="51">
      <c r="C248" s="301" t="s">
        <v>871</v>
      </c>
      <c r="D248" s="184" t="s">
        <v>530</v>
      </c>
      <c r="E248" s="209" t="s">
        <v>511</v>
      </c>
      <c r="F248" s="147">
        <v>45292</v>
      </c>
      <c r="G248" s="147">
        <v>45627</v>
      </c>
      <c r="H248" s="184" t="s">
        <v>531</v>
      </c>
      <c r="I248" s="209" t="s">
        <v>23</v>
      </c>
      <c r="J248" s="107"/>
      <c r="K248" s="107"/>
      <c r="L248" s="107">
        <v>0.14499999999999999</v>
      </c>
      <c r="M248" s="107">
        <f>SUM(J248:L248)</f>
        <v>0.14499999999999999</v>
      </c>
      <c r="N248" s="70"/>
      <c r="O248" s="70"/>
      <c r="P248" s="70"/>
    </row>
    <row r="249" spans="3:16" ht="26.25" customHeight="1">
      <c r="C249" s="1921" t="s">
        <v>457</v>
      </c>
      <c r="D249" s="1922"/>
      <c r="E249" s="1922"/>
      <c r="F249" s="1922"/>
      <c r="G249" s="1922"/>
      <c r="H249" s="1922"/>
      <c r="I249" s="1923"/>
      <c r="J249" s="156">
        <f>SUM(J237:J248)</f>
        <v>4.8</v>
      </c>
      <c r="K249" s="156">
        <f>SUM(K237:K248)</f>
        <v>5.4999999999999991</v>
      </c>
      <c r="L249" s="156">
        <f>SUM(L237:L248)</f>
        <v>0.745</v>
      </c>
      <c r="M249" s="156">
        <f>SUM(M237:M248)</f>
        <v>11.045</v>
      </c>
      <c r="N249" s="37"/>
      <c r="O249" s="37"/>
      <c r="P249" s="37"/>
    </row>
    <row r="250" spans="3:16" ht="31.5" customHeight="1">
      <c r="C250" s="1998" t="s">
        <v>47</v>
      </c>
      <c r="D250" s="1999"/>
      <c r="E250" s="1999"/>
      <c r="F250" s="1999"/>
      <c r="G250" s="1999"/>
      <c r="H250" s="1999"/>
      <c r="I250" s="1999"/>
      <c r="J250" s="1999"/>
      <c r="K250" s="1999"/>
      <c r="L250" s="1999"/>
      <c r="M250" s="1999"/>
      <c r="N250" s="1999"/>
      <c r="O250" s="1999"/>
      <c r="P250" s="2000"/>
    </row>
    <row r="251" spans="3:16" ht="31.5" customHeight="1">
      <c r="C251" s="449"/>
      <c r="D251" s="450" t="s">
        <v>532</v>
      </c>
      <c r="E251" s="1203"/>
      <c r="F251" s="1204"/>
      <c r="G251" s="1204"/>
      <c r="H251" s="1194"/>
      <c r="I251" s="1203"/>
      <c r="J251" s="451"/>
      <c r="K251" s="451"/>
      <c r="L251" s="451"/>
      <c r="M251" s="451"/>
      <c r="N251" s="452"/>
      <c r="O251" s="452"/>
      <c r="P251" s="452"/>
    </row>
    <row r="252" spans="3:16" ht="31.5" customHeight="1">
      <c r="C252" s="1608" t="s">
        <v>1191</v>
      </c>
      <c r="D252" s="1283" t="s">
        <v>486</v>
      </c>
      <c r="E252" s="1609" t="s">
        <v>49</v>
      </c>
      <c r="F252" s="776">
        <v>45658</v>
      </c>
      <c r="G252" s="776">
        <v>45992</v>
      </c>
      <c r="H252" s="1608" t="s">
        <v>533</v>
      </c>
      <c r="I252" s="1609" t="s">
        <v>23</v>
      </c>
      <c r="J252" s="1610">
        <v>1.6</v>
      </c>
      <c r="K252" s="1611">
        <v>0.3</v>
      </c>
      <c r="L252" s="1611"/>
      <c r="M252" s="1611">
        <f>SUM(J252:L252)</f>
        <v>1.9000000000000001</v>
      </c>
      <c r="N252" s="1612"/>
      <c r="O252" s="1612"/>
      <c r="P252" s="1612"/>
    </row>
    <row r="253" spans="3:16" ht="31.5" customHeight="1">
      <c r="C253" s="1222"/>
      <c r="D253" s="1285" t="s">
        <v>492</v>
      </c>
      <c r="E253" s="1223"/>
      <c r="F253" s="1221"/>
      <c r="G253" s="1221"/>
      <c r="H253" s="1222"/>
      <c r="I253" s="1223"/>
      <c r="J253" s="997"/>
      <c r="K253" s="103"/>
      <c r="L253" s="103"/>
      <c r="M253" s="103"/>
      <c r="N253" s="452"/>
      <c r="O253" s="452"/>
      <c r="P253" s="452"/>
    </row>
    <row r="254" spans="3:16" ht="82.5" customHeight="1">
      <c r="C254" s="1222" t="s">
        <v>1193</v>
      </c>
      <c r="D254" s="1222" t="s">
        <v>534</v>
      </c>
      <c r="E254" s="1223" t="s">
        <v>49</v>
      </c>
      <c r="F254" s="1221">
        <v>45658</v>
      </c>
      <c r="G254" s="1221">
        <v>45992</v>
      </c>
      <c r="H254" s="1222" t="s">
        <v>1192</v>
      </c>
      <c r="I254" s="1223" t="s">
        <v>23</v>
      </c>
      <c r="J254" s="451"/>
      <c r="K254" s="451">
        <v>3.5999999999999997E-2</v>
      </c>
      <c r="L254" s="451"/>
      <c r="M254" s="451">
        <v>3.5999999999999997E-2</v>
      </c>
      <c r="N254" s="452"/>
      <c r="O254" s="452"/>
      <c r="P254" s="452"/>
    </row>
    <row r="255" spans="3:16" ht="42.75" customHeight="1">
      <c r="C255" s="1222" t="s">
        <v>1194</v>
      </c>
      <c r="D255" s="1222" t="s">
        <v>535</v>
      </c>
      <c r="E255" s="1223" t="s">
        <v>49</v>
      </c>
      <c r="F255" s="1221">
        <v>45658</v>
      </c>
      <c r="G255" s="1221">
        <v>45992</v>
      </c>
      <c r="H255" s="1222" t="s">
        <v>298</v>
      </c>
      <c r="I255" s="1223" t="s">
        <v>23</v>
      </c>
      <c r="J255" s="451"/>
      <c r="K255" s="451">
        <v>0.1</v>
      </c>
      <c r="L255" s="451"/>
      <c r="M255" s="451">
        <v>0.1</v>
      </c>
      <c r="N255" s="452"/>
      <c r="O255" s="452"/>
      <c r="P255" s="452"/>
    </row>
    <row r="256" spans="3:16" ht="60.75" customHeight="1">
      <c r="C256" s="1222" t="s">
        <v>1195</v>
      </c>
      <c r="D256" s="1222" t="s">
        <v>536</v>
      </c>
      <c r="E256" s="1223" t="s">
        <v>49</v>
      </c>
      <c r="F256" s="1221">
        <v>45658</v>
      </c>
      <c r="G256" s="1221">
        <v>45992</v>
      </c>
      <c r="H256" s="1222" t="s">
        <v>299</v>
      </c>
      <c r="I256" s="1223" t="s">
        <v>23</v>
      </c>
      <c r="J256" s="451"/>
      <c r="K256" s="451">
        <v>0.1</v>
      </c>
      <c r="L256" s="451"/>
      <c r="M256" s="451">
        <f>SUM(K256:L256)</f>
        <v>0.1</v>
      </c>
      <c r="N256" s="452"/>
      <c r="O256" s="452"/>
      <c r="P256" s="452"/>
    </row>
    <row r="257" spans="3:16" ht="104.25" customHeight="1">
      <c r="C257" s="1222" t="s">
        <v>1196</v>
      </c>
      <c r="D257" s="1222" t="s">
        <v>537</v>
      </c>
      <c r="E257" s="1223" t="s">
        <v>49</v>
      </c>
      <c r="F257" s="1221">
        <v>45658</v>
      </c>
      <c r="G257" s="1221">
        <v>45992</v>
      </c>
      <c r="H257" s="1222" t="s">
        <v>300</v>
      </c>
      <c r="I257" s="1223" t="s">
        <v>23</v>
      </c>
      <c r="J257" s="451"/>
      <c r="K257" s="451">
        <v>0.1</v>
      </c>
      <c r="L257" s="451"/>
      <c r="M257" s="451">
        <f>SUM(K257:L257)</f>
        <v>0.1</v>
      </c>
      <c r="N257" s="452"/>
      <c r="O257" s="452"/>
      <c r="P257" s="452"/>
    </row>
    <row r="258" spans="3:16" ht="77.25" customHeight="1">
      <c r="C258" s="1222" t="s">
        <v>3113</v>
      </c>
      <c r="D258" s="1222" t="s">
        <v>538</v>
      </c>
      <c r="E258" s="1223" t="s">
        <v>49</v>
      </c>
      <c r="F258" s="1221">
        <v>45658</v>
      </c>
      <c r="G258" s="1221">
        <v>45992</v>
      </c>
      <c r="H258" s="1222" t="s">
        <v>301</v>
      </c>
      <c r="I258" s="1223" t="s">
        <v>23</v>
      </c>
      <c r="J258" s="451"/>
      <c r="K258" s="451">
        <v>0.39200000000000002</v>
      </c>
      <c r="L258" s="451"/>
      <c r="M258" s="451">
        <v>0.39200000000000002</v>
      </c>
      <c r="N258" s="452"/>
      <c r="O258" s="452"/>
      <c r="P258" s="452"/>
    </row>
    <row r="259" spans="3:16" ht="28.5" customHeight="1">
      <c r="C259" s="1983" t="s">
        <v>458</v>
      </c>
      <c r="D259" s="1984"/>
      <c r="E259" s="1984"/>
      <c r="F259" s="1984"/>
      <c r="G259" s="1984"/>
      <c r="H259" s="1984"/>
      <c r="I259" s="1985"/>
      <c r="J259" s="597">
        <f>SUM(J252:J258)</f>
        <v>1.6</v>
      </c>
      <c r="K259" s="1477">
        <f>SUM(K252:K258)</f>
        <v>1.028</v>
      </c>
      <c r="L259" s="597"/>
      <c r="M259" s="1478">
        <f>SUM(M252:M258)</f>
        <v>2.6280000000000001</v>
      </c>
      <c r="N259" s="1479"/>
      <c r="O259" s="1479"/>
      <c r="P259" s="1479"/>
    </row>
    <row r="260" spans="3:16" ht="36" customHeight="1">
      <c r="C260" s="1793" t="s">
        <v>183</v>
      </c>
      <c r="D260" s="1794"/>
      <c r="E260" s="1794"/>
      <c r="F260" s="1794"/>
      <c r="G260" s="1794"/>
      <c r="H260" s="1794"/>
      <c r="I260" s="236"/>
      <c r="J260" s="236"/>
      <c r="K260" s="237"/>
      <c r="L260" s="236"/>
      <c r="M260" s="238"/>
      <c r="N260" s="236"/>
      <c r="O260" s="236"/>
      <c r="P260" s="239"/>
    </row>
    <row r="261" spans="3:16" ht="36" customHeight="1">
      <c r="C261" s="1480"/>
      <c r="D261" s="453" t="s">
        <v>48</v>
      </c>
      <c r="E261" s="454"/>
      <c r="F261" s="455"/>
      <c r="G261" s="455"/>
      <c r="H261" s="375"/>
      <c r="I261" s="454"/>
      <c r="J261" s="459"/>
      <c r="K261" s="460"/>
      <c r="L261" s="460"/>
      <c r="M261" s="463"/>
      <c r="N261" s="240"/>
      <c r="O261" s="240"/>
      <c r="P261" s="240"/>
    </row>
    <row r="262" spans="3:16" ht="36" customHeight="1">
      <c r="C262" s="466" t="s">
        <v>1197</v>
      </c>
      <c r="D262" s="376" t="s">
        <v>311</v>
      </c>
      <c r="E262" s="379" t="s">
        <v>184</v>
      </c>
      <c r="F262" s="428">
        <v>45658</v>
      </c>
      <c r="G262" s="428">
        <v>45992</v>
      </c>
      <c r="H262" s="1986" t="s">
        <v>539</v>
      </c>
      <c r="I262" s="379" t="s">
        <v>23</v>
      </c>
      <c r="J262" s="461"/>
      <c r="K262" s="461">
        <v>0.01</v>
      </c>
      <c r="L262" s="462"/>
      <c r="M262" s="464">
        <f>SUM(K262:L262)</f>
        <v>0.01</v>
      </c>
      <c r="N262" s="240"/>
      <c r="O262" s="240"/>
      <c r="P262" s="240"/>
    </row>
    <row r="263" spans="3:16" ht="36" customHeight="1">
      <c r="C263" s="466" t="s">
        <v>1198</v>
      </c>
      <c r="D263" s="376" t="s">
        <v>359</v>
      </c>
      <c r="E263" s="379" t="s">
        <v>184</v>
      </c>
      <c r="F263" s="428">
        <v>45658</v>
      </c>
      <c r="G263" s="428">
        <v>45992</v>
      </c>
      <c r="H263" s="1987"/>
      <c r="I263" s="379" t="s">
        <v>23</v>
      </c>
      <c r="J263" s="461"/>
      <c r="K263" s="461">
        <v>7.0000000000000007E-2</v>
      </c>
      <c r="L263" s="462"/>
      <c r="M263" s="464">
        <f>SUM(K263:L263)</f>
        <v>7.0000000000000007E-2</v>
      </c>
      <c r="N263" s="240"/>
      <c r="O263" s="240"/>
      <c r="P263" s="240"/>
    </row>
    <row r="264" spans="3:16" ht="36" customHeight="1">
      <c r="C264" s="466" t="s">
        <v>1199</v>
      </c>
      <c r="D264" s="376" t="s">
        <v>1200</v>
      </c>
      <c r="E264" s="379" t="s">
        <v>184</v>
      </c>
      <c r="F264" s="428">
        <v>45658</v>
      </c>
      <c r="G264" s="428">
        <v>45992</v>
      </c>
      <c r="H264" s="376" t="s">
        <v>1201</v>
      </c>
      <c r="I264" s="379" t="s">
        <v>23</v>
      </c>
      <c r="J264" s="461"/>
      <c r="K264" s="461">
        <v>0.01</v>
      </c>
      <c r="L264" s="462"/>
      <c r="M264" s="464">
        <f>SUM(K264:L264)</f>
        <v>0.01</v>
      </c>
      <c r="N264" s="240"/>
      <c r="O264" s="240"/>
      <c r="P264" s="240"/>
    </row>
    <row r="265" spans="3:16" ht="36" customHeight="1">
      <c r="C265" s="1481"/>
      <c r="D265" s="456" t="s">
        <v>346</v>
      </c>
      <c r="E265" s="377"/>
      <c r="F265" s="457"/>
      <c r="G265" s="457"/>
      <c r="H265" s="378"/>
      <c r="I265" s="377"/>
      <c r="J265" s="461"/>
      <c r="K265" s="462"/>
      <c r="L265" s="462"/>
      <c r="M265" s="465"/>
      <c r="N265" s="240"/>
      <c r="O265" s="240"/>
      <c r="P265" s="240"/>
    </row>
    <row r="266" spans="3:16" ht="36" customHeight="1">
      <c r="C266" s="466" t="s">
        <v>1202</v>
      </c>
      <c r="D266" s="376" t="s">
        <v>385</v>
      </c>
      <c r="E266" s="379" t="s">
        <v>184</v>
      </c>
      <c r="F266" s="428">
        <v>45658</v>
      </c>
      <c r="G266" s="428">
        <v>45992</v>
      </c>
      <c r="H266" s="1986" t="s">
        <v>1203</v>
      </c>
      <c r="I266" s="379" t="s">
        <v>23</v>
      </c>
      <c r="J266" s="461"/>
      <c r="K266" s="461">
        <v>0.3</v>
      </c>
      <c r="L266" s="462"/>
      <c r="M266" s="464">
        <f t="shared" ref="M266:M271" si="5">SUM(K266:L266)</f>
        <v>0.3</v>
      </c>
      <c r="N266" s="240"/>
      <c r="O266" s="240"/>
      <c r="P266" s="240"/>
    </row>
    <row r="267" spans="3:16" ht="36" customHeight="1">
      <c r="C267" s="466" t="s">
        <v>1204</v>
      </c>
      <c r="D267" s="376" t="s">
        <v>384</v>
      </c>
      <c r="E267" s="379" t="s">
        <v>184</v>
      </c>
      <c r="F267" s="428">
        <v>45658</v>
      </c>
      <c r="G267" s="428">
        <v>45992</v>
      </c>
      <c r="H267" s="1988"/>
      <c r="I267" s="379" t="s">
        <v>23</v>
      </c>
      <c r="J267" s="461"/>
      <c r="K267" s="462" t="s">
        <v>351</v>
      </c>
      <c r="L267" s="462"/>
      <c r="M267" s="464">
        <f t="shared" si="5"/>
        <v>0</v>
      </c>
      <c r="N267" s="240"/>
      <c r="O267" s="240"/>
      <c r="P267" s="240"/>
    </row>
    <row r="268" spans="3:16" ht="36" customHeight="1">
      <c r="C268" s="466" t="s">
        <v>1205</v>
      </c>
      <c r="D268" s="376" t="s">
        <v>383</v>
      </c>
      <c r="E268" s="379" t="s">
        <v>184</v>
      </c>
      <c r="F268" s="428">
        <v>45658</v>
      </c>
      <c r="G268" s="428">
        <v>45992</v>
      </c>
      <c r="H268" s="1988"/>
      <c r="I268" s="379" t="s">
        <v>23</v>
      </c>
      <c r="J268" s="461"/>
      <c r="K268" s="462" t="s">
        <v>351</v>
      </c>
      <c r="L268" s="462"/>
      <c r="M268" s="464">
        <f t="shared" si="5"/>
        <v>0</v>
      </c>
      <c r="N268" s="240"/>
      <c r="O268" s="240"/>
      <c r="P268" s="240"/>
    </row>
    <row r="269" spans="3:16" ht="36" customHeight="1">
      <c r="C269" s="466" t="s">
        <v>1206</v>
      </c>
      <c r="D269" s="376" t="s">
        <v>382</v>
      </c>
      <c r="E269" s="379" t="s">
        <v>184</v>
      </c>
      <c r="F269" s="428">
        <v>45658</v>
      </c>
      <c r="G269" s="428">
        <v>45992</v>
      </c>
      <c r="H269" s="1987"/>
      <c r="I269" s="458" t="s">
        <v>1207</v>
      </c>
      <c r="J269" s="461"/>
      <c r="K269" s="462" t="s">
        <v>351</v>
      </c>
      <c r="L269" s="462"/>
      <c r="M269" s="464">
        <f t="shared" si="5"/>
        <v>0</v>
      </c>
      <c r="N269" s="240"/>
      <c r="O269" s="240"/>
      <c r="P269" s="240"/>
    </row>
    <row r="270" spans="3:16" ht="36" customHeight="1">
      <c r="C270" s="466" t="s">
        <v>1208</v>
      </c>
      <c r="D270" s="376" t="s">
        <v>381</v>
      </c>
      <c r="E270" s="379" t="s">
        <v>184</v>
      </c>
      <c r="F270" s="428">
        <v>45658</v>
      </c>
      <c r="G270" s="428">
        <v>45992</v>
      </c>
      <c r="H270" s="376" t="s">
        <v>540</v>
      </c>
      <c r="I270" s="379" t="s">
        <v>23</v>
      </c>
      <c r="J270" s="461"/>
      <c r="K270" s="461">
        <v>0.05</v>
      </c>
      <c r="L270" s="462"/>
      <c r="M270" s="464">
        <f t="shared" si="5"/>
        <v>0.05</v>
      </c>
      <c r="N270" s="240"/>
      <c r="O270" s="240"/>
      <c r="P270" s="240"/>
    </row>
    <row r="271" spans="3:16" ht="36" customHeight="1">
      <c r="C271" s="466" t="s">
        <v>1209</v>
      </c>
      <c r="D271" s="376" t="s">
        <v>1210</v>
      </c>
      <c r="E271" s="379" t="s">
        <v>184</v>
      </c>
      <c r="F271" s="428">
        <v>45658</v>
      </c>
      <c r="G271" s="428">
        <v>45992</v>
      </c>
      <c r="H271" s="376" t="s">
        <v>1211</v>
      </c>
      <c r="I271" s="377"/>
      <c r="J271" s="461"/>
      <c r="K271" s="462"/>
      <c r="L271" s="461">
        <v>0.2</v>
      </c>
      <c r="M271" s="464">
        <f t="shared" si="5"/>
        <v>0.2</v>
      </c>
      <c r="N271" s="240"/>
      <c r="O271" s="240"/>
      <c r="P271" s="240"/>
    </row>
    <row r="272" spans="3:16" ht="36" customHeight="1">
      <c r="C272" s="1481"/>
      <c r="D272" s="456" t="s">
        <v>262</v>
      </c>
      <c r="E272" s="377"/>
      <c r="F272" s="457"/>
      <c r="G272" s="457"/>
      <c r="H272" s="378"/>
      <c r="I272" s="377"/>
      <c r="J272" s="461"/>
      <c r="K272" s="462"/>
      <c r="L272" s="462"/>
      <c r="M272" s="465"/>
      <c r="N272" s="240"/>
      <c r="O272" s="240"/>
      <c r="P272" s="240"/>
    </row>
    <row r="273" spans="3:16" ht="36" customHeight="1">
      <c r="C273" s="466" t="s">
        <v>1212</v>
      </c>
      <c r="D273" s="376" t="s">
        <v>1213</v>
      </c>
      <c r="E273" s="379" t="s">
        <v>184</v>
      </c>
      <c r="F273" s="428">
        <v>45658</v>
      </c>
      <c r="G273" s="428">
        <v>45992</v>
      </c>
      <c r="H273" s="376" t="s">
        <v>1214</v>
      </c>
      <c r="I273" s="379" t="s">
        <v>23</v>
      </c>
      <c r="J273" s="461"/>
      <c r="K273" s="461">
        <v>0</v>
      </c>
      <c r="L273" s="462"/>
      <c r="M273" s="464">
        <f t="shared" ref="M273:M282" si="6">SUM(K273:L273)</f>
        <v>0</v>
      </c>
      <c r="N273" s="240"/>
      <c r="O273" s="240"/>
      <c r="P273" s="240"/>
    </row>
    <row r="274" spans="3:16" ht="36" customHeight="1">
      <c r="C274" s="1473" t="s">
        <v>1215</v>
      </c>
      <c r="D274" s="494" t="s">
        <v>380</v>
      </c>
      <c r="E274" s="495" t="s">
        <v>184</v>
      </c>
      <c r="F274" s="496">
        <v>45658</v>
      </c>
      <c r="G274" s="496">
        <v>45992</v>
      </c>
      <c r="H274" s="494" t="s">
        <v>541</v>
      </c>
      <c r="I274" s="495" t="s">
        <v>23</v>
      </c>
      <c r="J274" s="484"/>
      <c r="K274" s="484">
        <v>1.2</v>
      </c>
      <c r="L274" s="485"/>
      <c r="M274" s="502">
        <f t="shared" si="6"/>
        <v>1.2</v>
      </c>
      <c r="N274" s="240"/>
      <c r="O274" s="240"/>
      <c r="P274" s="240"/>
    </row>
    <row r="275" spans="3:16" ht="36" customHeight="1">
      <c r="C275" s="1473" t="s">
        <v>1216</v>
      </c>
      <c r="D275" s="494" t="s">
        <v>379</v>
      </c>
      <c r="E275" s="495" t="s">
        <v>184</v>
      </c>
      <c r="F275" s="496">
        <v>45658</v>
      </c>
      <c r="G275" s="496">
        <v>45992</v>
      </c>
      <c r="H275" s="494" t="s">
        <v>378</v>
      </c>
      <c r="I275" s="495" t="s">
        <v>23</v>
      </c>
      <c r="J275" s="484"/>
      <c r="K275" s="484">
        <v>0.5</v>
      </c>
      <c r="L275" s="485"/>
      <c r="M275" s="502">
        <f t="shared" si="6"/>
        <v>0.5</v>
      </c>
      <c r="N275" s="240"/>
      <c r="O275" s="240"/>
      <c r="P275" s="240"/>
    </row>
    <row r="276" spans="3:16" ht="36" customHeight="1">
      <c r="C276" s="1473" t="s">
        <v>1217</v>
      </c>
      <c r="D276" s="494" t="s">
        <v>377</v>
      </c>
      <c r="E276" s="495" t="s">
        <v>184</v>
      </c>
      <c r="F276" s="496">
        <v>45658</v>
      </c>
      <c r="G276" s="496">
        <v>45992</v>
      </c>
      <c r="H276" s="494" t="s">
        <v>542</v>
      </c>
      <c r="I276" s="495" t="s">
        <v>23</v>
      </c>
      <c r="J276" s="484"/>
      <c r="K276" s="484">
        <v>0.3</v>
      </c>
      <c r="L276" s="485"/>
      <c r="M276" s="502">
        <f t="shared" si="6"/>
        <v>0.3</v>
      </c>
      <c r="N276" s="240"/>
      <c r="O276" s="240"/>
      <c r="P276" s="240"/>
    </row>
    <row r="277" spans="3:16" ht="36" customHeight="1">
      <c r="C277" s="466" t="s">
        <v>1218</v>
      </c>
      <c r="D277" s="376" t="s">
        <v>376</v>
      </c>
      <c r="E277" s="379" t="s">
        <v>184</v>
      </c>
      <c r="F277" s="428">
        <v>45658</v>
      </c>
      <c r="G277" s="428">
        <v>45992</v>
      </c>
      <c r="H277" s="376" t="s">
        <v>375</v>
      </c>
      <c r="I277" s="379" t="s">
        <v>23</v>
      </c>
      <c r="J277" s="461"/>
      <c r="K277" s="461">
        <v>0.02</v>
      </c>
      <c r="L277" s="462"/>
      <c r="M277" s="464">
        <f t="shared" si="6"/>
        <v>0.02</v>
      </c>
      <c r="N277" s="240"/>
      <c r="O277" s="240"/>
      <c r="P277" s="240"/>
    </row>
    <row r="278" spans="3:16" ht="36" customHeight="1">
      <c r="C278" s="466" t="s">
        <v>1219</v>
      </c>
      <c r="D278" s="376" t="s">
        <v>374</v>
      </c>
      <c r="E278" s="379" t="s">
        <v>184</v>
      </c>
      <c r="F278" s="428">
        <v>45658</v>
      </c>
      <c r="G278" s="428">
        <v>45992</v>
      </c>
      <c r="H278" s="376" t="s">
        <v>543</v>
      </c>
      <c r="I278" s="379" t="s">
        <v>23</v>
      </c>
      <c r="J278" s="461"/>
      <c r="K278" s="461">
        <v>0.15</v>
      </c>
      <c r="L278" s="462"/>
      <c r="M278" s="464">
        <f t="shared" si="6"/>
        <v>0.15</v>
      </c>
      <c r="N278" s="240"/>
      <c r="O278" s="240"/>
      <c r="P278" s="240"/>
    </row>
    <row r="279" spans="3:16" ht="36" customHeight="1">
      <c r="C279" s="466" t="s">
        <v>1220</v>
      </c>
      <c r="D279" s="376" t="s">
        <v>373</v>
      </c>
      <c r="E279" s="379" t="s">
        <v>184</v>
      </c>
      <c r="F279" s="428">
        <v>45658</v>
      </c>
      <c r="G279" s="428">
        <v>45992</v>
      </c>
      <c r="H279" s="376" t="s">
        <v>544</v>
      </c>
      <c r="I279" s="379" t="s">
        <v>23</v>
      </c>
      <c r="J279" s="461"/>
      <c r="K279" s="461">
        <v>0.15</v>
      </c>
      <c r="L279" s="462"/>
      <c r="M279" s="464">
        <f t="shared" si="6"/>
        <v>0.15</v>
      </c>
      <c r="N279" s="240"/>
      <c r="O279" s="240"/>
      <c r="P279" s="240"/>
    </row>
    <row r="280" spans="3:16" ht="36" customHeight="1">
      <c r="C280" s="466" t="s">
        <v>1221</v>
      </c>
      <c r="D280" s="376" t="s">
        <v>1222</v>
      </c>
      <c r="E280" s="379" t="s">
        <v>184</v>
      </c>
      <c r="F280" s="428">
        <v>45658</v>
      </c>
      <c r="G280" s="428">
        <v>45992</v>
      </c>
      <c r="H280" s="376" t="s">
        <v>1223</v>
      </c>
      <c r="I280" s="379" t="s">
        <v>23</v>
      </c>
      <c r="J280" s="461"/>
      <c r="K280" s="461">
        <v>0.3</v>
      </c>
      <c r="L280" s="462"/>
      <c r="M280" s="464">
        <f t="shared" si="6"/>
        <v>0.3</v>
      </c>
      <c r="N280" s="240"/>
      <c r="O280" s="240"/>
      <c r="P280" s="240"/>
    </row>
    <row r="281" spans="3:16" ht="36" customHeight="1">
      <c r="C281" s="466" t="s">
        <v>1224</v>
      </c>
      <c r="D281" s="376" t="s">
        <v>1225</v>
      </c>
      <c r="E281" s="379" t="s">
        <v>184</v>
      </c>
      <c r="F281" s="428">
        <v>45658</v>
      </c>
      <c r="G281" s="428">
        <v>45992</v>
      </c>
      <c r="H281" s="376" t="s">
        <v>1226</v>
      </c>
      <c r="I281" s="379" t="s">
        <v>23</v>
      </c>
      <c r="J281" s="461"/>
      <c r="K281" s="461">
        <v>0.3</v>
      </c>
      <c r="L281" s="462"/>
      <c r="M281" s="464">
        <f t="shared" si="6"/>
        <v>0.3</v>
      </c>
      <c r="N281" s="240"/>
      <c r="O281" s="240"/>
      <c r="P281" s="240"/>
    </row>
    <row r="282" spans="3:16" ht="23.25" customHeight="1">
      <c r="C282" s="1989" t="s">
        <v>459</v>
      </c>
      <c r="D282" s="1990"/>
      <c r="E282" s="1990"/>
      <c r="F282" s="1990"/>
      <c r="G282" s="1990"/>
      <c r="H282" s="1990"/>
      <c r="I282" s="1991"/>
      <c r="J282" s="752"/>
      <c r="K282" s="753">
        <f>SUM(K262:K281)</f>
        <v>3.359999999999999</v>
      </c>
      <c r="L282" s="752">
        <f>SUM(L262:L281)</f>
        <v>0.2</v>
      </c>
      <c r="M282" s="754">
        <f t="shared" si="6"/>
        <v>3.5599999999999992</v>
      </c>
      <c r="N282" s="235"/>
      <c r="O282" s="235"/>
      <c r="P282" s="235"/>
    </row>
    <row r="283" spans="3:16" ht="27.75" customHeight="1">
      <c r="C283" s="1992" t="s">
        <v>877</v>
      </c>
      <c r="D283" s="1992"/>
      <c r="E283" s="1992"/>
      <c r="F283" s="1992"/>
      <c r="G283" s="1992"/>
      <c r="H283" s="1992"/>
      <c r="I283" s="1992"/>
      <c r="J283" s="144">
        <f>J219+J234+J249+J259+J282</f>
        <v>12.487999999999998</v>
      </c>
      <c r="K283" s="144">
        <f t="shared" ref="K283:M283" si="7">K219+K234+K249+K259+K282</f>
        <v>16.317999999999998</v>
      </c>
      <c r="L283" s="144">
        <f t="shared" si="7"/>
        <v>2.5450000000000004</v>
      </c>
      <c r="M283" s="144">
        <f t="shared" si="7"/>
        <v>31.350999999999996</v>
      </c>
      <c r="N283" s="38"/>
      <c r="O283" s="15"/>
      <c r="P283" s="39"/>
    </row>
    <row r="284" spans="3:16" ht="31.5" customHeight="1">
      <c r="C284" s="1925" t="s">
        <v>50</v>
      </c>
      <c r="D284" s="1925"/>
      <c r="E284" s="1925"/>
      <c r="F284" s="1925"/>
      <c r="G284" s="1925"/>
      <c r="H284" s="1925"/>
      <c r="I284" s="1925"/>
      <c r="J284" s="785">
        <f>J211+J283</f>
        <v>32.488</v>
      </c>
      <c r="K284" s="785">
        <f t="shared" ref="K284:M284" si="8">K211+K283</f>
        <v>18.517999999999997</v>
      </c>
      <c r="L284" s="785">
        <f t="shared" si="8"/>
        <v>3.6450000000000005</v>
      </c>
      <c r="M284" s="785">
        <f t="shared" si="8"/>
        <v>54.650999999999996</v>
      </c>
      <c r="N284" s="784"/>
      <c r="O284" s="786"/>
      <c r="P284" s="787"/>
    </row>
    <row r="285" spans="3:16" ht="27" customHeight="1">
      <c r="C285" s="1798" t="s">
        <v>51</v>
      </c>
      <c r="D285" s="1799"/>
      <c r="E285" s="1799"/>
      <c r="F285" s="1799"/>
      <c r="G285" s="1799"/>
      <c r="H285" s="1799"/>
      <c r="I285" s="1799"/>
      <c r="J285" s="1799"/>
      <c r="K285" s="1799"/>
      <c r="L285" s="1799"/>
      <c r="M285" s="1799"/>
      <c r="N285" s="1799"/>
      <c r="O285" s="1799"/>
      <c r="P285" s="1800"/>
    </row>
    <row r="286" spans="3:16" ht="60" customHeight="1">
      <c r="C286" s="1969" t="s">
        <v>1227</v>
      </c>
      <c r="D286" s="2002" t="s">
        <v>43</v>
      </c>
      <c r="E286" s="2003" t="s">
        <v>52</v>
      </c>
      <c r="F286" s="2004">
        <v>45658</v>
      </c>
      <c r="G286" s="2004">
        <v>45992</v>
      </c>
      <c r="H286" s="1613" t="s">
        <v>545</v>
      </c>
      <c r="I286" s="2003" t="s">
        <v>23</v>
      </c>
      <c r="J286" s="2005">
        <v>12</v>
      </c>
      <c r="K286" s="2005">
        <v>1.5940000000000001</v>
      </c>
      <c r="L286" s="2005"/>
      <c r="M286" s="2017">
        <f>SUM(J286:L286)</f>
        <v>13.593999999999999</v>
      </c>
      <c r="N286" s="1762"/>
      <c r="O286" s="1762"/>
      <c r="P286" s="1762"/>
    </row>
    <row r="287" spans="3:16" ht="51.75" customHeight="1">
      <c r="C287" s="1970"/>
      <c r="D287" s="1915"/>
      <c r="E287" s="1915"/>
      <c r="F287" s="1915"/>
      <c r="G287" s="1915"/>
      <c r="H287" s="1473" t="s">
        <v>290</v>
      </c>
      <c r="I287" s="1915"/>
      <c r="J287" s="1783"/>
      <c r="K287" s="1783"/>
      <c r="L287" s="1783"/>
      <c r="M287" s="2018"/>
      <c r="N287" s="1763"/>
      <c r="O287" s="1763"/>
      <c r="P287" s="1763"/>
    </row>
    <row r="288" spans="3:16" ht="57" customHeight="1">
      <c r="C288" s="2001"/>
      <c r="D288" s="1944"/>
      <c r="E288" s="1944"/>
      <c r="F288" s="1944"/>
      <c r="G288" s="1944"/>
      <c r="H288" s="1473" t="s">
        <v>546</v>
      </c>
      <c r="I288" s="1944"/>
      <c r="J288" s="2006"/>
      <c r="K288" s="2006"/>
      <c r="L288" s="2006"/>
      <c r="M288" s="2019"/>
      <c r="N288" s="1764"/>
      <c r="O288" s="1764"/>
      <c r="P288" s="1764"/>
    </row>
    <row r="289" spans="3:16" ht="77.25" customHeight="1">
      <c r="C289" s="2020" t="s">
        <v>1228</v>
      </c>
      <c r="D289" s="2022" t="s">
        <v>547</v>
      </c>
      <c r="E289" s="1917" t="s">
        <v>52</v>
      </c>
      <c r="F289" s="1914">
        <v>45658</v>
      </c>
      <c r="G289" s="1914">
        <v>45992</v>
      </c>
      <c r="H289" s="1473" t="s">
        <v>548</v>
      </c>
      <c r="I289" s="1917" t="s">
        <v>23</v>
      </c>
      <c r="J289" s="1782"/>
      <c r="K289" s="1782">
        <v>0.5</v>
      </c>
      <c r="L289" s="1782"/>
      <c r="M289" s="2007">
        <f>SUM(J289:L289)</f>
        <v>0.5</v>
      </c>
      <c r="N289" s="1762"/>
      <c r="O289" s="1762"/>
      <c r="P289" s="1762"/>
    </row>
    <row r="290" spans="3:16" ht="70.5" customHeight="1">
      <c r="C290" s="2021"/>
      <c r="D290" s="2023"/>
      <c r="E290" s="1967"/>
      <c r="F290" s="1967"/>
      <c r="G290" s="1967"/>
      <c r="H290" s="1615" t="s">
        <v>549</v>
      </c>
      <c r="I290" s="1967"/>
      <c r="J290" s="1784"/>
      <c r="K290" s="1784"/>
      <c r="L290" s="1784"/>
      <c r="M290" s="2008"/>
      <c r="N290" s="1764"/>
      <c r="O290" s="1764"/>
      <c r="P290" s="1764"/>
    </row>
    <row r="291" spans="3:16" ht="30.75" customHeight="1">
      <c r="C291" s="2009" t="s">
        <v>53</v>
      </c>
      <c r="D291" s="2010"/>
      <c r="E291" s="2010"/>
      <c r="F291" s="2010"/>
      <c r="G291" s="2010"/>
      <c r="H291" s="2010"/>
      <c r="I291" s="2011"/>
      <c r="J291" s="788">
        <f>SUM(J286:J290)</f>
        <v>12</v>
      </c>
      <c r="K291" s="788">
        <f>SUM(K286:K290)</f>
        <v>2.0940000000000003</v>
      </c>
      <c r="L291" s="788"/>
      <c r="M291" s="788">
        <f>SUM(J291:L291)</f>
        <v>14.094000000000001</v>
      </c>
      <c r="N291" s="789"/>
      <c r="O291" s="789"/>
      <c r="P291" s="789"/>
    </row>
    <row r="292" spans="3:16" ht="35.25" customHeight="1">
      <c r="C292" s="2012" t="s">
        <v>54</v>
      </c>
      <c r="D292" s="2013"/>
      <c r="E292" s="2013"/>
      <c r="F292" s="2013"/>
      <c r="G292" s="2013"/>
      <c r="H292" s="2013"/>
      <c r="I292" s="2013"/>
      <c r="J292" s="2013"/>
      <c r="K292" s="2013"/>
      <c r="L292" s="2013"/>
      <c r="M292" s="2013"/>
      <c r="N292" s="2013"/>
      <c r="O292" s="2013"/>
      <c r="P292" s="2014"/>
    </row>
    <row r="293" spans="3:16" ht="35.25" customHeight="1">
      <c r="C293" s="1977" t="s">
        <v>1229</v>
      </c>
      <c r="D293" s="469" t="s">
        <v>550</v>
      </c>
      <c r="E293" s="470" t="s">
        <v>55</v>
      </c>
      <c r="F293" s="471">
        <v>45658</v>
      </c>
      <c r="G293" s="471">
        <v>45992</v>
      </c>
      <c r="H293" s="472" t="s">
        <v>297</v>
      </c>
      <c r="I293" s="470" t="s">
        <v>23</v>
      </c>
      <c r="J293" s="473">
        <v>11.01</v>
      </c>
      <c r="K293" s="473">
        <v>0.7</v>
      </c>
      <c r="L293" s="473"/>
      <c r="M293" s="473">
        <f>SUM(J293:L293)</f>
        <v>11.709999999999999</v>
      </c>
      <c r="N293" s="71"/>
      <c r="O293" s="71"/>
      <c r="P293" s="71"/>
    </row>
    <row r="294" spans="3:16" ht="35.25" customHeight="1">
      <c r="C294" s="2015"/>
      <c r="D294" s="1616" t="s">
        <v>3679</v>
      </c>
      <c r="E294" s="470" t="s">
        <v>55</v>
      </c>
      <c r="F294" s="471">
        <v>45658</v>
      </c>
      <c r="G294" s="471">
        <v>45992</v>
      </c>
      <c r="H294" s="472" t="s">
        <v>297</v>
      </c>
      <c r="I294" s="470"/>
      <c r="J294" s="473"/>
      <c r="K294" s="473"/>
      <c r="L294" s="473">
        <v>1.1000000000000001</v>
      </c>
      <c r="M294" s="473">
        <f>SUM(J294:L294)</f>
        <v>1.1000000000000001</v>
      </c>
      <c r="N294" s="71"/>
      <c r="O294" s="71"/>
      <c r="P294" s="71"/>
    </row>
    <row r="295" spans="3:16" ht="48" customHeight="1">
      <c r="C295" s="2016"/>
      <c r="D295" s="472" t="s">
        <v>1230</v>
      </c>
      <c r="E295" s="470" t="s">
        <v>55</v>
      </c>
      <c r="F295" s="471">
        <v>45658</v>
      </c>
      <c r="G295" s="471">
        <v>45992</v>
      </c>
      <c r="H295" s="472" t="s">
        <v>1231</v>
      </c>
      <c r="I295" s="470" t="s">
        <v>23</v>
      </c>
      <c r="J295" s="473">
        <v>0.5</v>
      </c>
      <c r="K295" s="473"/>
      <c r="L295" s="473"/>
      <c r="M295" s="473">
        <f>SUM(J295:L295)</f>
        <v>0.5</v>
      </c>
      <c r="N295" s="71"/>
      <c r="O295" s="71"/>
      <c r="P295" s="71"/>
    </row>
    <row r="296" spans="3:16" ht="35.25" customHeight="1">
      <c r="C296" s="469"/>
      <c r="D296" s="469" t="s">
        <v>264</v>
      </c>
      <c r="E296" s="470"/>
      <c r="F296" s="471"/>
      <c r="G296" s="471"/>
      <c r="H296" s="472"/>
      <c r="I296" s="470"/>
      <c r="J296" s="473"/>
      <c r="K296" s="473"/>
      <c r="L296" s="473"/>
      <c r="M296" s="473"/>
      <c r="N296" s="71"/>
      <c r="O296" s="71"/>
      <c r="P296" s="71"/>
    </row>
    <row r="297" spans="3:16" ht="35.25" customHeight="1">
      <c r="C297" s="472" t="s">
        <v>1232</v>
      </c>
      <c r="D297" s="472" t="s">
        <v>296</v>
      </c>
      <c r="E297" s="470" t="s">
        <v>55</v>
      </c>
      <c r="F297" s="471">
        <v>45658</v>
      </c>
      <c r="G297" s="471">
        <v>45992</v>
      </c>
      <c r="H297" s="472" t="s">
        <v>295</v>
      </c>
      <c r="I297" s="470" t="s">
        <v>23</v>
      </c>
      <c r="J297" s="473">
        <v>0.7</v>
      </c>
      <c r="K297" s="473"/>
      <c r="L297" s="473"/>
      <c r="M297" s="473">
        <f>SUM(J297:L297)</f>
        <v>0.7</v>
      </c>
      <c r="N297" s="71"/>
      <c r="O297" s="71"/>
      <c r="P297" s="71"/>
    </row>
    <row r="298" spans="3:16" ht="35.25" customHeight="1">
      <c r="C298" s="472" t="s">
        <v>1233</v>
      </c>
      <c r="D298" s="472" t="s">
        <v>1234</v>
      </c>
      <c r="E298" s="470" t="s">
        <v>55</v>
      </c>
      <c r="F298" s="471">
        <v>45658</v>
      </c>
      <c r="G298" s="471">
        <v>45992</v>
      </c>
      <c r="H298" s="472" t="s">
        <v>1235</v>
      </c>
      <c r="I298" s="470" t="s">
        <v>23</v>
      </c>
      <c r="J298" s="473"/>
      <c r="K298" s="473">
        <v>0.1</v>
      </c>
      <c r="L298" s="473"/>
      <c r="M298" s="473">
        <f>SUM(J298:L298)</f>
        <v>0.1</v>
      </c>
      <c r="N298" s="71"/>
      <c r="O298" s="71"/>
      <c r="P298" s="71"/>
    </row>
    <row r="299" spans="3:16" ht="35.25" customHeight="1">
      <c r="C299" s="472" t="s">
        <v>1236</v>
      </c>
      <c r="D299" s="472" t="s">
        <v>1210</v>
      </c>
      <c r="E299" s="470" t="s">
        <v>55</v>
      </c>
      <c r="F299" s="471">
        <v>45658</v>
      </c>
      <c r="G299" s="471">
        <v>45992</v>
      </c>
      <c r="H299" s="472" t="s">
        <v>1237</v>
      </c>
      <c r="I299" s="470" t="s">
        <v>23</v>
      </c>
      <c r="J299" s="473"/>
      <c r="K299" s="473"/>
      <c r="L299" s="473">
        <v>1.5</v>
      </c>
      <c r="M299" s="473">
        <f>SUM(J299:L299)</f>
        <v>1.5</v>
      </c>
      <c r="N299" s="71"/>
      <c r="O299" s="71"/>
      <c r="P299" s="71"/>
    </row>
    <row r="300" spans="3:16" ht="35.25" customHeight="1">
      <c r="C300" s="469"/>
      <c r="D300" s="469" t="s">
        <v>277</v>
      </c>
      <c r="E300" s="470"/>
      <c r="F300" s="471"/>
      <c r="G300" s="471"/>
      <c r="H300" s="472"/>
      <c r="I300" s="470"/>
      <c r="J300" s="473"/>
      <c r="K300" s="473"/>
      <c r="L300" s="473"/>
      <c r="M300" s="473"/>
      <c r="N300" s="71"/>
      <c r="O300" s="71"/>
      <c r="P300" s="71"/>
    </row>
    <row r="301" spans="3:16" ht="35.25" customHeight="1">
      <c r="C301" s="472" t="s">
        <v>1238</v>
      </c>
      <c r="D301" s="472" t="s">
        <v>551</v>
      </c>
      <c r="E301" s="470" t="s">
        <v>55</v>
      </c>
      <c r="F301" s="471">
        <v>45658</v>
      </c>
      <c r="G301" s="471">
        <v>45992</v>
      </c>
      <c r="H301" s="472" t="s">
        <v>294</v>
      </c>
      <c r="I301" s="470" t="s">
        <v>23</v>
      </c>
      <c r="J301" s="473"/>
      <c r="K301" s="473">
        <v>0.25</v>
      </c>
      <c r="L301" s="473"/>
      <c r="M301" s="473">
        <f t="shared" ref="M301:M307" si="9">SUM(J301:L301)</f>
        <v>0.25</v>
      </c>
      <c r="N301" s="71"/>
      <c r="O301" s="71"/>
      <c r="P301" s="71"/>
    </row>
    <row r="302" spans="3:16" ht="35.25" customHeight="1">
      <c r="C302" s="472" t="s">
        <v>1239</v>
      </c>
      <c r="D302" s="472" t="s">
        <v>552</v>
      </c>
      <c r="E302" s="470" t="s">
        <v>55</v>
      </c>
      <c r="F302" s="471">
        <v>45658</v>
      </c>
      <c r="G302" s="471">
        <v>45992</v>
      </c>
      <c r="H302" s="472" t="s">
        <v>293</v>
      </c>
      <c r="I302" s="470" t="s">
        <v>23</v>
      </c>
      <c r="J302" s="473"/>
      <c r="K302" s="473">
        <v>0.65</v>
      </c>
      <c r="L302" s="473"/>
      <c r="M302" s="473">
        <f t="shared" si="9"/>
        <v>0.65</v>
      </c>
      <c r="N302" s="71"/>
      <c r="O302" s="71"/>
      <c r="P302" s="71"/>
    </row>
    <row r="303" spans="3:16" ht="35.25" customHeight="1">
      <c r="C303" s="472" t="s">
        <v>1240</v>
      </c>
      <c r="D303" s="472" t="s">
        <v>1241</v>
      </c>
      <c r="E303" s="470" t="s">
        <v>55</v>
      </c>
      <c r="F303" s="471">
        <v>45658</v>
      </c>
      <c r="G303" s="471">
        <v>45992</v>
      </c>
      <c r="H303" s="472" t="s">
        <v>1242</v>
      </c>
      <c r="I303" s="470" t="s">
        <v>23</v>
      </c>
      <c r="J303" s="473"/>
      <c r="K303" s="473">
        <v>1</v>
      </c>
      <c r="L303" s="473"/>
      <c r="M303" s="473">
        <f t="shared" si="9"/>
        <v>1</v>
      </c>
      <c r="N303" s="71"/>
      <c r="O303" s="71"/>
      <c r="P303" s="71"/>
    </row>
    <row r="304" spans="3:16" ht="35.25" customHeight="1">
      <c r="C304" s="472" t="s">
        <v>1243</v>
      </c>
      <c r="D304" s="65" t="s">
        <v>3751</v>
      </c>
      <c r="E304" s="470" t="s">
        <v>55</v>
      </c>
      <c r="F304" s="471">
        <v>45658</v>
      </c>
      <c r="G304" s="471">
        <v>45992</v>
      </c>
      <c r="H304" s="472" t="s">
        <v>292</v>
      </c>
      <c r="I304" s="470" t="s">
        <v>23</v>
      </c>
      <c r="J304" s="473">
        <v>0.15</v>
      </c>
      <c r="K304" s="473">
        <v>0.4</v>
      </c>
      <c r="L304" s="473"/>
      <c r="M304" s="473">
        <f t="shared" si="9"/>
        <v>0.55000000000000004</v>
      </c>
      <c r="N304" s="71"/>
      <c r="O304" s="71"/>
      <c r="P304" s="71"/>
    </row>
    <row r="305" spans="3:16" ht="35.25" customHeight="1">
      <c r="C305" s="472" t="s">
        <v>1244</v>
      </c>
      <c r="D305" s="472" t="s">
        <v>1245</v>
      </c>
      <c r="E305" s="470" t="s">
        <v>55</v>
      </c>
      <c r="F305" s="471">
        <v>45658</v>
      </c>
      <c r="G305" s="471">
        <v>45992</v>
      </c>
      <c r="H305" s="472" t="s">
        <v>1246</v>
      </c>
      <c r="I305" s="470" t="s">
        <v>23</v>
      </c>
      <c r="J305" s="473"/>
      <c r="K305" s="473">
        <v>0.94499999999999995</v>
      </c>
      <c r="L305" s="473"/>
      <c r="M305" s="473">
        <f t="shared" si="9"/>
        <v>0.94499999999999995</v>
      </c>
      <c r="N305" s="71"/>
      <c r="O305" s="71"/>
      <c r="P305" s="71"/>
    </row>
    <row r="306" spans="3:16" ht="35.25" customHeight="1">
      <c r="C306" s="472" t="s">
        <v>1247</v>
      </c>
      <c r="D306" s="472" t="s">
        <v>3752</v>
      </c>
      <c r="E306" s="470" t="s">
        <v>55</v>
      </c>
      <c r="F306" s="471">
        <v>45658</v>
      </c>
      <c r="G306" s="471">
        <v>45992</v>
      </c>
      <c r="H306" s="472" t="s">
        <v>291</v>
      </c>
      <c r="I306" s="470" t="s">
        <v>23</v>
      </c>
      <c r="J306" s="473"/>
      <c r="K306" s="473">
        <v>0.25</v>
      </c>
      <c r="L306" s="473"/>
      <c r="M306" s="473">
        <f t="shared" si="9"/>
        <v>0.25</v>
      </c>
      <c r="N306" s="71"/>
      <c r="O306" s="71"/>
      <c r="P306" s="71"/>
    </row>
    <row r="307" spans="3:16" ht="35.25" customHeight="1">
      <c r="C307" s="472" t="s">
        <v>1248</v>
      </c>
      <c r="D307" s="472" t="s">
        <v>554</v>
      </c>
      <c r="E307" s="470" t="s">
        <v>55</v>
      </c>
      <c r="F307" s="471">
        <v>45658</v>
      </c>
      <c r="G307" s="471">
        <v>45992</v>
      </c>
      <c r="H307" s="472" t="s">
        <v>555</v>
      </c>
      <c r="I307" s="470" t="s">
        <v>23</v>
      </c>
      <c r="J307" s="473">
        <v>0</v>
      </c>
      <c r="K307" s="473">
        <v>0.25</v>
      </c>
      <c r="L307" s="473" t="s">
        <v>351</v>
      </c>
      <c r="M307" s="473">
        <f t="shared" si="9"/>
        <v>0.25</v>
      </c>
      <c r="N307" s="71"/>
      <c r="O307" s="71"/>
      <c r="P307" s="71"/>
    </row>
    <row r="308" spans="3:16" ht="28.5" customHeight="1">
      <c r="C308" s="211"/>
      <c r="D308" s="212"/>
      <c r="E308" s="212"/>
      <c r="F308" s="212"/>
      <c r="G308" s="1789" t="s">
        <v>802</v>
      </c>
      <c r="H308" s="1789"/>
      <c r="I308" s="1789"/>
      <c r="J308" s="212"/>
      <c r="K308" s="212"/>
      <c r="L308" s="212"/>
      <c r="M308" s="212"/>
      <c r="N308" s="212"/>
      <c r="O308" s="212"/>
      <c r="P308" s="213"/>
    </row>
    <row r="309" spans="3:16" ht="64.5" customHeight="1">
      <c r="C309" s="301" t="s">
        <v>3250</v>
      </c>
      <c r="D309" s="184" t="s">
        <v>872</v>
      </c>
      <c r="E309" s="209" t="s">
        <v>55</v>
      </c>
      <c r="F309" s="471">
        <v>45658</v>
      </c>
      <c r="G309" s="471">
        <v>45992</v>
      </c>
      <c r="H309" s="184" t="s">
        <v>874</v>
      </c>
      <c r="I309" s="209" t="s">
        <v>23</v>
      </c>
      <c r="J309" s="107"/>
      <c r="K309" s="107">
        <v>0.1</v>
      </c>
      <c r="L309" s="107"/>
      <c r="M309" s="1617">
        <f>SUM(J309:L309)</f>
        <v>0.1</v>
      </c>
      <c r="N309" s="146"/>
      <c r="O309" s="146"/>
      <c r="P309" s="329"/>
    </row>
    <row r="310" spans="3:16" ht="35.25" customHeight="1">
      <c r="C310" s="2032" t="s">
        <v>56</v>
      </c>
      <c r="D310" s="2032"/>
      <c r="E310" s="2032"/>
      <c r="F310" s="2032"/>
      <c r="G310" s="2032"/>
      <c r="H310" s="2032"/>
      <c r="I310" s="2032"/>
      <c r="J310" s="790">
        <f>SUM(J293:J309)</f>
        <v>12.36</v>
      </c>
      <c r="K310" s="790">
        <f>SUM(K293:K309)</f>
        <v>4.6449999999999996</v>
      </c>
      <c r="L310" s="790">
        <f>SUM(L293:L309)</f>
        <v>2.6</v>
      </c>
      <c r="M310" s="790">
        <f>SUM(M293:M309)</f>
        <v>19.605</v>
      </c>
      <c r="N310" s="790"/>
      <c r="O310" s="790"/>
      <c r="P310" s="791"/>
    </row>
    <row r="311" spans="3:16" ht="31.5" customHeight="1">
      <c r="C311" s="1798" t="s">
        <v>57</v>
      </c>
      <c r="D311" s="1799"/>
      <c r="E311" s="1799"/>
      <c r="F311" s="1799"/>
      <c r="G311" s="1799"/>
      <c r="H311" s="1799"/>
      <c r="I311" s="1799"/>
      <c r="J311" s="1799"/>
      <c r="K311" s="1799"/>
      <c r="L311" s="1799"/>
      <c r="M311" s="1799"/>
      <c r="N311" s="1799"/>
      <c r="O311" s="1799"/>
      <c r="P311" s="1800"/>
    </row>
    <row r="312" spans="3:16" ht="31.5" customHeight="1">
      <c r="C312" s="345"/>
      <c r="D312" s="2033" t="s">
        <v>1249</v>
      </c>
      <c r="E312" s="2034"/>
      <c r="F312" s="2034"/>
      <c r="G312" s="2034"/>
      <c r="H312" s="2034"/>
      <c r="I312" s="2034"/>
      <c r="J312" s="2034"/>
      <c r="K312" s="2034"/>
      <c r="L312" s="2034"/>
      <c r="M312" s="2034"/>
      <c r="N312" s="2034"/>
      <c r="O312" s="2034"/>
      <c r="P312" s="2034"/>
    </row>
    <row r="313" spans="3:16" ht="54.75" customHeight="1">
      <c r="C313" s="1117" t="s">
        <v>1250</v>
      </c>
      <c r="D313" s="1117" t="s">
        <v>1251</v>
      </c>
      <c r="E313" s="1118" t="s">
        <v>557</v>
      </c>
      <c r="F313" s="1509">
        <v>45658</v>
      </c>
      <c r="G313" s="1509">
        <v>45992</v>
      </c>
      <c r="H313" s="1117" t="s">
        <v>1252</v>
      </c>
      <c r="I313" s="1118" t="s">
        <v>23</v>
      </c>
      <c r="J313" s="126">
        <v>10.9</v>
      </c>
      <c r="K313" s="126">
        <v>2</v>
      </c>
      <c r="L313" s="507">
        <v>0.4</v>
      </c>
      <c r="M313" s="126">
        <f>SUM(J313:L313)</f>
        <v>13.3</v>
      </c>
      <c r="N313" s="1119"/>
      <c r="O313" s="1119"/>
      <c r="P313" s="1119"/>
    </row>
    <row r="314" spans="3:16" ht="58.5" customHeight="1">
      <c r="C314" s="1117" t="s">
        <v>1253</v>
      </c>
      <c r="D314" s="1117" t="s">
        <v>1254</v>
      </c>
      <c r="E314" s="1118" t="s">
        <v>1255</v>
      </c>
      <c r="F314" s="1204">
        <v>45658</v>
      </c>
      <c r="G314" s="1204">
        <v>45992</v>
      </c>
      <c r="H314" s="1117" t="s">
        <v>1256</v>
      </c>
      <c r="I314" s="1120" t="s">
        <v>23</v>
      </c>
      <c r="J314" s="126">
        <v>1.5</v>
      </c>
      <c r="K314" s="507"/>
      <c r="L314" s="507"/>
      <c r="M314" s="126">
        <f>SUM(J314:L314)</f>
        <v>1.5</v>
      </c>
      <c r="N314" s="1119"/>
      <c r="O314" s="1119"/>
      <c r="P314" s="1119"/>
    </row>
    <row r="315" spans="3:16" ht="31.5" customHeight="1">
      <c r="C315" s="612"/>
      <c r="D315" s="612" t="s">
        <v>423</v>
      </c>
      <c r="E315" s="445"/>
      <c r="F315" s="445"/>
      <c r="G315" s="445"/>
      <c r="H315" s="445"/>
      <c r="I315" s="445"/>
      <c r="J315" s="592"/>
      <c r="K315" s="592"/>
      <c r="L315" s="592"/>
      <c r="M315" s="592"/>
      <c r="N315" s="50"/>
      <c r="O315" s="50"/>
      <c r="P315" s="50"/>
    </row>
    <row r="316" spans="3:16" ht="86.25" customHeight="1">
      <c r="C316" s="608" t="s">
        <v>1257</v>
      </c>
      <c r="D316" s="608" t="s">
        <v>1258</v>
      </c>
      <c r="E316" s="609" t="s">
        <v>1259</v>
      </c>
      <c r="F316" s="610">
        <v>45658</v>
      </c>
      <c r="G316" s="610">
        <v>45992</v>
      </c>
      <c r="H316" s="608" t="s">
        <v>1260</v>
      </c>
      <c r="I316" s="609" t="s">
        <v>23</v>
      </c>
      <c r="J316" s="373"/>
      <c r="K316" s="108"/>
      <c r="L316" s="373">
        <v>1.5</v>
      </c>
      <c r="M316" s="373">
        <f>SUM(J316:L316)</f>
        <v>1.5</v>
      </c>
      <c r="N316" s="611"/>
      <c r="O316" s="611"/>
      <c r="P316" s="611"/>
    </row>
    <row r="317" spans="3:16" ht="91.5" customHeight="1">
      <c r="C317" s="608" t="s">
        <v>1261</v>
      </c>
      <c r="D317" s="608" t="s">
        <v>1262</v>
      </c>
      <c r="E317" s="609" t="s">
        <v>1263</v>
      </c>
      <c r="F317" s="610">
        <v>45658</v>
      </c>
      <c r="G317" s="610">
        <v>45992</v>
      </c>
      <c r="H317" s="608" t="s">
        <v>1264</v>
      </c>
      <c r="I317" s="609" t="s">
        <v>23</v>
      </c>
      <c r="J317" s="373"/>
      <c r="K317" s="108"/>
      <c r="L317" s="373">
        <v>4</v>
      </c>
      <c r="M317" s="373">
        <f>SUM(J317:L317)</f>
        <v>4</v>
      </c>
      <c r="N317" s="611"/>
      <c r="O317" s="611"/>
      <c r="P317" s="611"/>
    </row>
    <row r="318" spans="3:16" ht="31.5" customHeight="1">
      <c r="C318" s="612"/>
      <c r="D318" s="612" t="s">
        <v>422</v>
      </c>
      <c r="E318" s="445"/>
      <c r="F318" s="445"/>
      <c r="G318" s="445"/>
      <c r="H318" s="445"/>
      <c r="I318" s="445"/>
      <c r="J318" s="592"/>
      <c r="K318" s="592"/>
      <c r="L318" s="592"/>
      <c r="M318" s="592"/>
      <c r="N318" s="50"/>
      <c r="O318" s="50"/>
      <c r="P318" s="50"/>
    </row>
    <row r="319" spans="3:16" ht="42" customHeight="1">
      <c r="C319" s="1117" t="s">
        <v>1265</v>
      </c>
      <c r="D319" s="1117" t="s">
        <v>1266</v>
      </c>
      <c r="E319" s="1118" t="s">
        <v>1267</v>
      </c>
      <c r="F319" s="1509">
        <v>45658</v>
      </c>
      <c r="G319" s="1509">
        <v>45992</v>
      </c>
      <c r="H319" s="1117" t="s">
        <v>1268</v>
      </c>
      <c r="I319" s="1118" t="s">
        <v>23</v>
      </c>
      <c r="J319" s="126"/>
      <c r="K319" s="126">
        <v>0.1</v>
      </c>
      <c r="L319" s="507"/>
      <c r="M319" s="126">
        <f>SUM(J319:L319)</f>
        <v>0.1</v>
      </c>
      <c r="N319" s="1119"/>
      <c r="O319" s="1119"/>
      <c r="P319" s="1119"/>
    </row>
    <row r="320" spans="3:16" ht="45" customHeight="1">
      <c r="C320" s="1117" t="s">
        <v>1269</v>
      </c>
      <c r="D320" s="1117" t="s">
        <v>1270</v>
      </c>
      <c r="E320" s="1118" t="s">
        <v>1271</v>
      </c>
      <c r="F320" s="1509">
        <v>45658</v>
      </c>
      <c r="G320" s="1509">
        <v>45992</v>
      </c>
      <c r="H320" s="1117" t="s">
        <v>1272</v>
      </c>
      <c r="I320" s="1118" t="s">
        <v>23</v>
      </c>
      <c r="J320" s="126"/>
      <c r="K320" s="126">
        <v>0.4</v>
      </c>
      <c r="L320" s="507"/>
      <c r="M320" s="126">
        <f>SUM(J320:L320)</f>
        <v>0.4</v>
      </c>
      <c r="N320" s="1119"/>
      <c r="O320" s="1119"/>
      <c r="P320" s="1119"/>
    </row>
    <row r="321" spans="3:16" ht="30.75" customHeight="1">
      <c r="C321" s="2035" t="s">
        <v>58</v>
      </c>
      <c r="D321" s="2035"/>
      <c r="E321" s="2035"/>
      <c r="F321" s="2035"/>
      <c r="G321" s="2035"/>
      <c r="H321" s="2035"/>
      <c r="I321" s="2035"/>
      <c r="J321" s="792">
        <f>SUM(J313:J320)</f>
        <v>12.4</v>
      </c>
      <c r="K321" s="792">
        <f>SUM(K313:K320)</f>
        <v>2.5</v>
      </c>
      <c r="L321" s="792">
        <f>SUM(L313:L320)</f>
        <v>5.9</v>
      </c>
      <c r="M321" s="792">
        <f>SUM(M313:M320)</f>
        <v>20.8</v>
      </c>
      <c r="N321" s="793"/>
      <c r="O321" s="793"/>
      <c r="P321" s="794"/>
    </row>
    <row r="322" spans="3:16" ht="30.75" customHeight="1">
      <c r="C322" s="2012" t="s">
        <v>59</v>
      </c>
      <c r="D322" s="1799"/>
      <c r="E322" s="1799"/>
      <c r="F322" s="1799"/>
      <c r="G322" s="1799"/>
      <c r="H322" s="1799"/>
      <c r="I322" s="1799"/>
      <c r="J322" s="1799"/>
      <c r="K322" s="1799"/>
      <c r="L322" s="1799"/>
      <c r="M322" s="1799"/>
      <c r="N322" s="1799"/>
      <c r="O322" s="1799"/>
      <c r="P322" s="1800"/>
    </row>
    <row r="323" spans="3:16" ht="54.75" customHeight="1">
      <c r="C323" s="440" t="s">
        <v>1273</v>
      </c>
      <c r="D323" s="40" t="s">
        <v>259</v>
      </c>
      <c r="E323" s="209" t="s">
        <v>60</v>
      </c>
      <c r="F323" s="496">
        <v>45658</v>
      </c>
      <c r="G323" s="496">
        <v>45992</v>
      </c>
      <c r="H323" s="184" t="s">
        <v>882</v>
      </c>
      <c r="I323" s="209" t="s">
        <v>23</v>
      </c>
      <c r="J323" s="107">
        <v>12.7</v>
      </c>
      <c r="K323" s="107">
        <v>0.3</v>
      </c>
      <c r="L323" s="107"/>
      <c r="M323" s="107">
        <f>SUM(J323:L323)</f>
        <v>13</v>
      </c>
      <c r="N323" s="242"/>
      <c r="O323" s="242"/>
      <c r="P323" s="243"/>
    </row>
    <row r="324" spans="3:16" ht="51">
      <c r="C324" s="440" t="s">
        <v>1274</v>
      </c>
      <c r="D324" s="244" t="s">
        <v>262</v>
      </c>
      <c r="E324" s="209" t="s">
        <v>60</v>
      </c>
      <c r="F324" s="496">
        <v>45658</v>
      </c>
      <c r="G324" s="496">
        <v>45992</v>
      </c>
      <c r="H324" s="184" t="s">
        <v>302</v>
      </c>
      <c r="I324" s="209" t="s">
        <v>23</v>
      </c>
      <c r="J324" s="107">
        <v>0</v>
      </c>
      <c r="K324" s="107">
        <v>0.3</v>
      </c>
      <c r="L324" s="107">
        <v>0.1</v>
      </c>
      <c r="M324" s="107">
        <f>SUM(J324:L324)</f>
        <v>0.4</v>
      </c>
      <c r="N324" s="242"/>
      <c r="O324" s="242"/>
      <c r="P324" s="243"/>
    </row>
    <row r="325" spans="3:16" ht="30.75" customHeight="1">
      <c r="C325" s="2036" t="s">
        <v>61</v>
      </c>
      <c r="D325" s="2037"/>
      <c r="E325" s="2037"/>
      <c r="F325" s="2037"/>
      <c r="G325" s="2037"/>
      <c r="H325" s="2037"/>
      <c r="I325" s="2037"/>
      <c r="J325" s="795">
        <f>SUM(J323:J324)</f>
        <v>12.7</v>
      </c>
      <c r="K325" s="795">
        <f>SUM(K323:K324)</f>
        <v>0.6</v>
      </c>
      <c r="L325" s="795">
        <f>SUM(L323:L324)</f>
        <v>0.1</v>
      </c>
      <c r="M325" s="795">
        <f>SUM(J325:L325)</f>
        <v>13.399999999999999</v>
      </c>
      <c r="N325" s="796"/>
      <c r="O325" s="796"/>
      <c r="P325" s="797"/>
    </row>
    <row r="326" spans="3:16" ht="30" customHeight="1">
      <c r="C326" s="1798" t="s">
        <v>62</v>
      </c>
      <c r="D326" s="1799"/>
      <c r="E326" s="1799"/>
      <c r="F326" s="1799"/>
      <c r="G326" s="1799"/>
      <c r="H326" s="1799"/>
      <c r="I326" s="1799"/>
      <c r="J326" s="1799"/>
      <c r="K326" s="1799"/>
      <c r="L326" s="1799"/>
      <c r="M326" s="1799"/>
      <c r="N326" s="1799"/>
      <c r="O326" s="1799"/>
      <c r="P326" s="1800"/>
    </row>
    <row r="327" spans="3:16" ht="30" customHeight="1">
      <c r="C327" s="1979" t="s">
        <v>1275</v>
      </c>
      <c r="D327" s="450" t="s">
        <v>550</v>
      </c>
      <c r="E327" s="2195" t="s">
        <v>63</v>
      </c>
      <c r="F327" s="2066">
        <v>45658</v>
      </c>
      <c r="G327" s="2066">
        <v>45992</v>
      </c>
      <c r="H327" s="2065" t="s">
        <v>1276</v>
      </c>
      <c r="I327" s="2065" t="s">
        <v>23</v>
      </c>
      <c r="J327" s="1619">
        <v>37.200000000000003</v>
      </c>
      <c r="K327" s="1619">
        <v>3</v>
      </c>
      <c r="L327" s="1619"/>
      <c r="M327" s="1619">
        <f>SUM(J327:L327)</f>
        <v>40.200000000000003</v>
      </c>
      <c r="N327" s="71"/>
      <c r="O327" s="71"/>
      <c r="P327" s="71"/>
    </row>
    <row r="328" spans="3:16" ht="30" customHeight="1">
      <c r="C328" s="1979"/>
      <c r="D328" s="472" t="s">
        <v>3679</v>
      </c>
      <c r="E328" s="2195"/>
      <c r="F328" s="2066"/>
      <c r="G328" s="2066"/>
      <c r="H328" s="2065"/>
      <c r="I328" s="2065"/>
      <c r="J328" s="1582"/>
      <c r="K328" s="1582"/>
      <c r="L328" s="1582">
        <v>1</v>
      </c>
      <c r="M328" s="1582">
        <f>SUM(J328:L328)</f>
        <v>1</v>
      </c>
      <c r="N328" s="71"/>
      <c r="O328" s="71"/>
      <c r="P328" s="71"/>
    </row>
    <row r="329" spans="3:16" ht="30" customHeight="1">
      <c r="C329" s="1512" t="s">
        <v>1277</v>
      </c>
      <c r="D329" s="490" t="s">
        <v>1278</v>
      </c>
      <c r="E329" s="491"/>
      <c r="F329" s="1620"/>
      <c r="G329" s="492"/>
      <c r="H329" s="493"/>
      <c r="I329" s="1621"/>
      <c r="J329" s="1126"/>
      <c r="K329" s="517"/>
      <c r="L329" s="517"/>
      <c r="M329" s="524"/>
      <c r="N329" s="865"/>
      <c r="O329" s="865"/>
      <c r="P329" s="865"/>
    </row>
    <row r="330" spans="3:16" ht="30" customHeight="1">
      <c r="C330" s="2024" t="s">
        <v>1279</v>
      </c>
      <c r="D330" s="2027" t="s">
        <v>558</v>
      </c>
      <c r="E330" s="1917" t="s">
        <v>63</v>
      </c>
      <c r="F330" s="2028" t="s">
        <v>1280</v>
      </c>
      <c r="G330" s="1915"/>
      <c r="H330" s="2027" t="s">
        <v>1281</v>
      </c>
      <c r="I330" s="1912" t="s">
        <v>23</v>
      </c>
      <c r="J330" s="1515"/>
      <c r="K330" s="1770">
        <v>0.1</v>
      </c>
      <c r="L330" s="1776"/>
      <c r="M330" s="1773">
        <f>SUM(J330:L330)</f>
        <v>0.1</v>
      </c>
      <c r="N330" s="1762"/>
      <c r="O330" s="1762"/>
      <c r="P330" s="1762"/>
    </row>
    <row r="331" spans="3:16" ht="30" customHeight="1">
      <c r="C331" s="2025"/>
      <c r="D331" s="1915"/>
      <c r="E331" s="1915"/>
      <c r="F331" s="2029"/>
      <c r="G331" s="1915"/>
      <c r="H331" s="1915"/>
      <c r="I331" s="2030"/>
      <c r="J331" s="1515"/>
      <c r="K331" s="1771"/>
      <c r="L331" s="1777"/>
      <c r="M331" s="1774"/>
      <c r="N331" s="1763"/>
      <c r="O331" s="1763"/>
      <c r="P331" s="1763"/>
    </row>
    <row r="332" spans="3:16" ht="30" customHeight="1">
      <c r="C332" s="2026"/>
      <c r="D332" s="1944"/>
      <c r="E332" s="1944"/>
      <c r="F332" s="1941"/>
      <c r="G332" s="1944"/>
      <c r="H332" s="1944"/>
      <c r="I332" s="2031"/>
      <c r="J332" s="1126"/>
      <c r="K332" s="1772"/>
      <c r="L332" s="1778"/>
      <c r="M332" s="1775"/>
      <c r="N332" s="1764"/>
      <c r="O332" s="1764"/>
      <c r="P332" s="1764"/>
    </row>
    <row r="333" spans="3:16" ht="30" customHeight="1">
      <c r="C333" s="2024" t="s">
        <v>1282</v>
      </c>
      <c r="D333" s="2027" t="s">
        <v>1283</v>
      </c>
      <c r="E333" s="1917" t="s">
        <v>1284</v>
      </c>
      <c r="F333" s="1914">
        <v>45717</v>
      </c>
      <c r="G333" s="1914">
        <v>45748</v>
      </c>
      <c r="H333" s="2027" t="s">
        <v>1285</v>
      </c>
      <c r="I333" s="1912" t="s">
        <v>23</v>
      </c>
      <c r="J333" s="1515"/>
      <c r="K333" s="1770">
        <v>0.2</v>
      </c>
      <c r="L333" s="1776"/>
      <c r="M333" s="1773">
        <f>SUM(J333:L333)</f>
        <v>0.2</v>
      </c>
      <c r="N333" s="1762"/>
      <c r="O333" s="1762"/>
      <c r="P333" s="1762"/>
    </row>
    <row r="334" spans="3:16" ht="30" customHeight="1">
      <c r="C334" s="2025"/>
      <c r="D334" s="1915"/>
      <c r="E334" s="1915"/>
      <c r="F334" s="1915"/>
      <c r="G334" s="1915"/>
      <c r="H334" s="1915"/>
      <c r="I334" s="2030"/>
      <c r="J334" s="1515"/>
      <c r="K334" s="1771"/>
      <c r="L334" s="1777"/>
      <c r="M334" s="1774"/>
      <c r="N334" s="1763"/>
      <c r="O334" s="1763"/>
      <c r="P334" s="1763"/>
    </row>
    <row r="335" spans="3:16" ht="30" customHeight="1">
      <c r="C335" s="2026"/>
      <c r="D335" s="1944"/>
      <c r="E335" s="1944"/>
      <c r="F335" s="1944"/>
      <c r="G335" s="1944"/>
      <c r="H335" s="1944"/>
      <c r="I335" s="2031"/>
      <c r="J335" s="1126"/>
      <c r="K335" s="1772"/>
      <c r="L335" s="1778"/>
      <c r="M335" s="1775"/>
      <c r="N335" s="1764"/>
      <c r="O335" s="1764"/>
      <c r="P335" s="1764"/>
    </row>
    <row r="336" spans="3:16" ht="30" customHeight="1">
      <c r="C336" s="2024" t="s">
        <v>1286</v>
      </c>
      <c r="D336" s="2027" t="s">
        <v>1287</v>
      </c>
      <c r="E336" s="1917" t="s">
        <v>63</v>
      </c>
      <c r="F336" s="1914">
        <v>45658</v>
      </c>
      <c r="G336" s="1914">
        <v>45992</v>
      </c>
      <c r="H336" s="2027" t="s">
        <v>1288</v>
      </c>
      <c r="I336" s="1912" t="s">
        <v>23</v>
      </c>
      <c r="J336" s="1122"/>
      <c r="K336" s="1779">
        <v>0.15</v>
      </c>
      <c r="L336" s="1782"/>
      <c r="M336" s="1773">
        <f>SUM(J336:L336)</f>
        <v>0.15</v>
      </c>
      <c r="N336" s="1762"/>
      <c r="O336" s="1762"/>
      <c r="P336" s="1762"/>
    </row>
    <row r="337" spans="3:16" ht="30" customHeight="1">
      <c r="C337" s="2025"/>
      <c r="D337" s="1915"/>
      <c r="E337" s="1915"/>
      <c r="F337" s="1915"/>
      <c r="G337" s="1915"/>
      <c r="H337" s="1915"/>
      <c r="I337" s="2030"/>
      <c r="J337" s="1122"/>
      <c r="K337" s="1780"/>
      <c r="L337" s="1783"/>
      <c r="M337" s="1774"/>
      <c r="N337" s="1763"/>
      <c r="O337" s="1763"/>
      <c r="P337" s="1763"/>
    </row>
    <row r="338" spans="3:16" ht="30" customHeight="1">
      <c r="C338" s="2025"/>
      <c r="D338" s="1944"/>
      <c r="E338" s="1915"/>
      <c r="F338" s="1915"/>
      <c r="G338" s="1915"/>
      <c r="H338" s="1915"/>
      <c r="I338" s="2031"/>
      <c r="J338" s="1122"/>
      <c r="K338" s="1781"/>
      <c r="L338" s="1784"/>
      <c r="M338" s="1785"/>
      <c r="N338" s="1764"/>
      <c r="O338" s="1764"/>
      <c r="P338" s="1764"/>
    </row>
    <row r="339" spans="3:16" ht="73.5" customHeight="1">
      <c r="C339" s="1222" t="s">
        <v>1289</v>
      </c>
      <c r="D339" s="1127" t="s">
        <v>559</v>
      </c>
      <c r="E339" s="1203" t="s">
        <v>63</v>
      </c>
      <c r="F339" s="1128">
        <v>45658</v>
      </c>
      <c r="G339" s="1128">
        <v>45992</v>
      </c>
      <c r="H339" s="1194" t="s">
        <v>560</v>
      </c>
      <c r="I339" s="1129" t="s">
        <v>23</v>
      </c>
      <c r="J339" s="126"/>
      <c r="K339" s="507"/>
      <c r="L339" s="506">
        <v>1</v>
      </c>
      <c r="M339" s="506">
        <f>SUM(J339:L339)</f>
        <v>1</v>
      </c>
      <c r="N339" s="71"/>
      <c r="O339" s="71"/>
      <c r="P339" s="71"/>
    </row>
    <row r="340" spans="3:16" ht="59.25" customHeight="1">
      <c r="C340" s="1504" t="s">
        <v>3456</v>
      </c>
      <c r="D340" s="1130" t="s">
        <v>3454</v>
      </c>
      <c r="E340" s="1508" t="s">
        <v>63</v>
      </c>
      <c r="F340" s="1128">
        <v>45658</v>
      </c>
      <c r="G340" s="1128">
        <v>45992</v>
      </c>
      <c r="H340" s="1504" t="s">
        <v>3458</v>
      </c>
      <c r="I340" s="1131" t="s">
        <v>23</v>
      </c>
      <c r="J340" s="1126"/>
      <c r="K340" s="517">
        <v>0.5</v>
      </c>
      <c r="L340" s="517"/>
      <c r="M340" s="524">
        <f>SUM(J340:L340)</f>
        <v>0.5</v>
      </c>
      <c r="N340" s="71"/>
      <c r="O340" s="71"/>
      <c r="P340" s="71"/>
    </row>
    <row r="341" spans="3:16" ht="94.5" customHeight="1">
      <c r="C341" s="1504" t="s">
        <v>3457</v>
      </c>
      <c r="D341" s="1130" t="s">
        <v>3455</v>
      </c>
      <c r="E341" s="1508" t="s">
        <v>63</v>
      </c>
      <c r="F341" s="1132" t="s">
        <v>1280</v>
      </c>
      <c r="G341" s="1132" t="s">
        <v>3460</v>
      </c>
      <c r="H341" s="1504" t="s">
        <v>1296</v>
      </c>
      <c r="I341" s="1131" t="s">
        <v>23</v>
      </c>
      <c r="J341" s="1126">
        <v>1</v>
      </c>
      <c r="K341" s="517">
        <v>0.5</v>
      </c>
      <c r="L341" s="517"/>
      <c r="M341" s="524">
        <f>SUM(J341:L341)</f>
        <v>1.5</v>
      </c>
      <c r="N341" s="71"/>
      <c r="O341" s="71"/>
      <c r="P341" s="71"/>
    </row>
    <row r="342" spans="3:16" ht="30" customHeight="1">
      <c r="C342" s="1476"/>
      <c r="D342" s="456" t="s">
        <v>277</v>
      </c>
      <c r="E342" s="377"/>
      <c r="F342" s="1121"/>
      <c r="G342" s="1121"/>
      <c r="H342" s="378"/>
      <c r="I342" s="476"/>
      <c r="J342" s="467"/>
      <c r="K342" s="474"/>
      <c r="L342" s="474"/>
      <c r="M342" s="475"/>
      <c r="N342" s="71"/>
      <c r="O342" s="71"/>
      <c r="P342" s="71"/>
    </row>
    <row r="343" spans="3:16" ht="30" customHeight="1">
      <c r="C343" s="2024" t="s">
        <v>1290</v>
      </c>
      <c r="D343" s="2027" t="s">
        <v>561</v>
      </c>
      <c r="E343" s="1917" t="s">
        <v>63</v>
      </c>
      <c r="F343" s="1914">
        <v>45658</v>
      </c>
      <c r="G343" s="1914">
        <v>45992</v>
      </c>
      <c r="H343" s="2027" t="s">
        <v>1291</v>
      </c>
      <c r="I343" s="1912" t="s">
        <v>23</v>
      </c>
      <c r="J343" s="1776"/>
      <c r="K343" s="1770">
        <v>2</v>
      </c>
      <c r="L343" s="1776"/>
      <c r="M343" s="1773">
        <f>SUM(J343:L343)</f>
        <v>2</v>
      </c>
      <c r="N343" s="1762"/>
      <c r="O343" s="1762"/>
      <c r="P343" s="1762"/>
    </row>
    <row r="344" spans="3:16" ht="30" customHeight="1">
      <c r="C344" s="2025"/>
      <c r="D344" s="1915"/>
      <c r="E344" s="1915"/>
      <c r="F344" s="1915"/>
      <c r="G344" s="1915"/>
      <c r="H344" s="1915"/>
      <c r="I344" s="2030"/>
      <c r="J344" s="1777"/>
      <c r="K344" s="1771"/>
      <c r="L344" s="1777"/>
      <c r="M344" s="1774"/>
      <c r="N344" s="1763"/>
      <c r="O344" s="1763"/>
      <c r="P344" s="1763"/>
    </row>
    <row r="345" spans="3:16" ht="30" customHeight="1">
      <c r="C345" s="2025"/>
      <c r="D345" s="1915"/>
      <c r="E345" s="1915"/>
      <c r="F345" s="1915"/>
      <c r="G345" s="1915"/>
      <c r="H345" s="1915"/>
      <c r="I345" s="2030"/>
      <c r="J345" s="1777"/>
      <c r="K345" s="1771"/>
      <c r="L345" s="1777"/>
      <c r="M345" s="1774"/>
      <c r="N345" s="1764"/>
      <c r="O345" s="1764"/>
      <c r="P345" s="1764"/>
    </row>
    <row r="346" spans="3:16" ht="59.25" customHeight="1">
      <c r="C346" s="1504" t="s">
        <v>1292</v>
      </c>
      <c r="D346" s="65" t="s">
        <v>3459</v>
      </c>
      <c r="E346" s="1508" t="s">
        <v>63</v>
      </c>
      <c r="F346" s="1128">
        <v>45658</v>
      </c>
      <c r="G346" s="1128">
        <v>45992</v>
      </c>
      <c r="H346" s="1505"/>
      <c r="I346" s="1505"/>
      <c r="J346" s="126"/>
      <c r="K346" s="506">
        <v>1</v>
      </c>
      <c r="L346" s="126"/>
      <c r="M346" s="506">
        <f>SUM(J346:L346)</f>
        <v>1</v>
      </c>
      <c r="N346" s="71"/>
      <c r="O346" s="71"/>
      <c r="P346" s="71"/>
    </row>
    <row r="347" spans="3:16" ht="98.25" customHeight="1">
      <c r="C347" s="1512" t="s">
        <v>1295</v>
      </c>
      <c r="D347" s="494" t="s">
        <v>1293</v>
      </c>
      <c r="E347" s="495" t="s">
        <v>63</v>
      </c>
      <c r="F347" s="1622">
        <v>45658</v>
      </c>
      <c r="G347" s="1622">
        <v>45992</v>
      </c>
      <c r="H347" s="494" t="s">
        <v>1294</v>
      </c>
      <c r="I347" s="1623" t="s">
        <v>23</v>
      </c>
      <c r="J347" s="1515"/>
      <c r="K347" s="1123">
        <v>0.3</v>
      </c>
      <c r="L347" s="1124"/>
      <c r="M347" s="1125">
        <f>SUM(J347:L347)</f>
        <v>0.3</v>
      </c>
      <c r="N347" s="865"/>
      <c r="O347" s="71"/>
      <c r="P347" s="71"/>
    </row>
    <row r="348" spans="3:16" ht="30" customHeight="1">
      <c r="C348" s="2038" t="s">
        <v>64</v>
      </c>
      <c r="D348" s="2038"/>
      <c r="E348" s="2038"/>
      <c r="F348" s="2038"/>
      <c r="G348" s="2038"/>
      <c r="H348" s="2038"/>
      <c r="I348" s="2038"/>
      <c r="J348" s="798">
        <f>SUM(J327:J347)</f>
        <v>38.200000000000003</v>
      </c>
      <c r="K348" s="798">
        <f>SUM(K327:K347)</f>
        <v>7.75</v>
      </c>
      <c r="L348" s="798">
        <f>SUM(L327:L347)</f>
        <v>2</v>
      </c>
      <c r="M348" s="799">
        <f>SUM(M327:M347)</f>
        <v>47.95</v>
      </c>
      <c r="N348" s="800"/>
      <c r="O348" s="800"/>
      <c r="P348" s="800"/>
    </row>
    <row r="349" spans="3:16" ht="33" customHeight="1">
      <c r="C349" s="1798" t="s">
        <v>65</v>
      </c>
      <c r="D349" s="1799"/>
      <c r="E349" s="1799"/>
      <c r="F349" s="1799"/>
      <c r="G349" s="1799"/>
      <c r="H349" s="1799"/>
      <c r="I349" s="1799"/>
      <c r="J349" s="1799"/>
      <c r="K349" s="1799"/>
      <c r="L349" s="1799"/>
      <c r="M349" s="1799"/>
      <c r="N349" s="1799"/>
      <c r="O349" s="1799"/>
      <c r="P349" s="1800"/>
    </row>
    <row r="350" spans="3:16" ht="69.75" customHeight="1">
      <c r="C350" s="1504" t="s">
        <v>1297</v>
      </c>
      <c r="D350" s="486" t="s">
        <v>43</v>
      </c>
      <c r="E350" s="487" t="s">
        <v>66</v>
      </c>
      <c r="F350" s="488">
        <v>45658</v>
      </c>
      <c r="G350" s="488">
        <v>45992</v>
      </c>
      <c r="H350" s="489" t="s">
        <v>1298</v>
      </c>
      <c r="I350" s="487" t="s">
        <v>23</v>
      </c>
      <c r="J350" s="482">
        <v>23.8</v>
      </c>
      <c r="K350" s="483">
        <v>1</v>
      </c>
      <c r="L350" s="483"/>
      <c r="M350" s="1133">
        <f>SUM(J350:L350)</f>
        <v>24.8</v>
      </c>
      <c r="N350" s="71"/>
      <c r="O350" s="71"/>
      <c r="P350" s="71"/>
    </row>
    <row r="351" spans="3:16" ht="33" customHeight="1">
      <c r="C351" s="1504" t="s">
        <v>1299</v>
      </c>
      <c r="D351" s="490" t="s">
        <v>346</v>
      </c>
      <c r="E351" s="491"/>
      <c r="F351" s="492"/>
      <c r="G351" s="492"/>
      <c r="H351" s="493"/>
      <c r="I351" s="491"/>
      <c r="J351" s="484"/>
      <c r="K351" s="485"/>
      <c r="L351" s="485"/>
      <c r="M351" s="1474"/>
      <c r="N351" s="71"/>
      <c r="O351" s="71"/>
      <c r="P351" s="71"/>
    </row>
    <row r="352" spans="3:16" ht="33" customHeight="1">
      <c r="C352" s="1504" t="s">
        <v>1300</v>
      </c>
      <c r="D352" s="494" t="s">
        <v>1301</v>
      </c>
      <c r="E352" s="495" t="s">
        <v>67</v>
      </c>
      <c r="F352" s="496">
        <v>45658</v>
      </c>
      <c r="G352" s="496">
        <v>45992</v>
      </c>
      <c r="H352" s="494" t="s">
        <v>1302</v>
      </c>
      <c r="I352" s="495" t="s">
        <v>23</v>
      </c>
      <c r="J352" s="484"/>
      <c r="K352" s="484">
        <v>0.5</v>
      </c>
      <c r="L352" s="485"/>
      <c r="M352" s="502">
        <f>SUM(J352:L352)</f>
        <v>0.5</v>
      </c>
      <c r="N352" s="71"/>
      <c r="O352" s="71"/>
      <c r="P352" s="71"/>
    </row>
    <row r="353" spans="3:16" ht="45" customHeight="1">
      <c r="C353" s="1504" t="s">
        <v>1303</v>
      </c>
      <c r="D353" s="494" t="s">
        <v>1304</v>
      </c>
      <c r="E353" s="495" t="s">
        <v>1305</v>
      </c>
      <c r="F353" s="496">
        <v>45658</v>
      </c>
      <c r="G353" s="497">
        <v>45809</v>
      </c>
      <c r="H353" s="494" t="s">
        <v>1306</v>
      </c>
      <c r="I353" s="495" t="s">
        <v>23</v>
      </c>
      <c r="J353" s="484"/>
      <c r="K353" s="484">
        <v>0.2</v>
      </c>
      <c r="L353" s="484">
        <v>1</v>
      </c>
      <c r="M353" s="502">
        <f>SUM(J353:L353)</f>
        <v>1.2</v>
      </c>
      <c r="N353" s="71"/>
      <c r="O353" s="71"/>
      <c r="P353" s="71"/>
    </row>
    <row r="354" spans="3:16" ht="108.75" customHeight="1">
      <c r="C354" s="1504" t="s">
        <v>1307</v>
      </c>
      <c r="D354" s="494" t="s">
        <v>1308</v>
      </c>
      <c r="E354" s="495" t="s">
        <v>67</v>
      </c>
      <c r="F354" s="497">
        <v>45809</v>
      </c>
      <c r="G354" s="496">
        <v>45992</v>
      </c>
      <c r="H354" s="494" t="s">
        <v>1309</v>
      </c>
      <c r="I354" s="495" t="s">
        <v>23</v>
      </c>
      <c r="J354" s="484"/>
      <c r="K354" s="484">
        <v>0.5</v>
      </c>
      <c r="L354" s="485"/>
      <c r="M354" s="502">
        <f>SUM(J354:L354)</f>
        <v>0.5</v>
      </c>
      <c r="N354" s="71"/>
      <c r="O354" s="71"/>
      <c r="P354" s="71"/>
    </row>
    <row r="355" spans="3:16" ht="84.75" customHeight="1">
      <c r="C355" s="1504" t="s">
        <v>1310</v>
      </c>
      <c r="D355" s="494" t="s">
        <v>1311</v>
      </c>
      <c r="E355" s="495" t="s">
        <v>66</v>
      </c>
      <c r="F355" s="496">
        <v>45658</v>
      </c>
      <c r="G355" s="496">
        <v>45992</v>
      </c>
      <c r="H355" s="494" t="s">
        <v>1312</v>
      </c>
      <c r="I355" s="491"/>
      <c r="J355" s="484"/>
      <c r="K355" s="484">
        <v>0.05</v>
      </c>
      <c r="L355" s="485"/>
      <c r="M355" s="502">
        <f>SUM(J355:L355)</f>
        <v>0.05</v>
      </c>
      <c r="N355" s="71"/>
      <c r="O355" s="71"/>
      <c r="P355" s="71"/>
    </row>
    <row r="356" spans="3:16" ht="64.5" customHeight="1">
      <c r="C356" s="1504" t="s">
        <v>1313</v>
      </c>
      <c r="D356" s="494" t="s">
        <v>1314</v>
      </c>
      <c r="E356" s="495" t="s">
        <v>1315</v>
      </c>
      <c r="F356" s="496">
        <v>45658</v>
      </c>
      <c r="G356" s="496">
        <v>45992</v>
      </c>
      <c r="H356" s="494" t="s">
        <v>1316</v>
      </c>
      <c r="I356" s="491"/>
      <c r="J356" s="484"/>
      <c r="K356" s="484">
        <v>0.01</v>
      </c>
      <c r="L356" s="485"/>
      <c r="M356" s="502">
        <f>SUM(J356:L356)</f>
        <v>0.01</v>
      </c>
      <c r="N356" s="71"/>
      <c r="O356" s="71"/>
      <c r="P356" s="71"/>
    </row>
    <row r="357" spans="3:16" ht="33" customHeight="1">
      <c r="C357" s="450"/>
      <c r="D357" s="490" t="s">
        <v>262</v>
      </c>
      <c r="E357" s="491"/>
      <c r="F357" s="492"/>
      <c r="G357" s="492"/>
      <c r="H357" s="493"/>
      <c r="I357" s="491"/>
      <c r="J357" s="484"/>
      <c r="K357" s="485"/>
      <c r="L357" s="485"/>
      <c r="M357" s="1474"/>
      <c r="N357" s="71"/>
      <c r="O357" s="71"/>
      <c r="P357" s="71"/>
    </row>
    <row r="358" spans="3:16" ht="99" customHeight="1">
      <c r="C358" s="1504" t="s">
        <v>1317</v>
      </c>
      <c r="D358" s="494" t="s">
        <v>1318</v>
      </c>
      <c r="E358" s="495" t="s">
        <v>1319</v>
      </c>
      <c r="F358" s="496">
        <v>45658</v>
      </c>
      <c r="G358" s="496">
        <v>45992</v>
      </c>
      <c r="H358" s="494" t="s">
        <v>1320</v>
      </c>
      <c r="I358" s="491" t="s">
        <v>23</v>
      </c>
      <c r="J358" s="484"/>
      <c r="K358" s="484">
        <v>0.5</v>
      </c>
      <c r="L358" s="485"/>
      <c r="M358" s="502">
        <f t="shared" ref="M358:M364" si="10">SUM(J358:L358)</f>
        <v>0.5</v>
      </c>
      <c r="N358" s="71"/>
      <c r="O358" s="71"/>
      <c r="P358" s="71"/>
    </row>
    <row r="359" spans="3:16" ht="52.5" customHeight="1">
      <c r="C359" s="1504" t="s">
        <v>1321</v>
      </c>
      <c r="D359" s="494" t="s">
        <v>567</v>
      </c>
      <c r="E359" s="495" t="s">
        <v>562</v>
      </c>
      <c r="F359" s="496">
        <v>45658</v>
      </c>
      <c r="G359" s="497">
        <v>45809</v>
      </c>
      <c r="H359" s="494" t="s">
        <v>1322</v>
      </c>
      <c r="I359" s="495" t="s">
        <v>23</v>
      </c>
      <c r="J359" s="484"/>
      <c r="K359" s="484">
        <v>0.1</v>
      </c>
      <c r="L359" s="484">
        <v>0.15</v>
      </c>
      <c r="M359" s="502">
        <f t="shared" si="10"/>
        <v>0.25</v>
      </c>
      <c r="N359" s="71"/>
      <c r="O359" s="71"/>
      <c r="P359" s="71"/>
    </row>
    <row r="360" spans="3:16" ht="41.25" customHeight="1">
      <c r="C360" s="1504" t="s">
        <v>1323</v>
      </c>
      <c r="D360" s="494" t="s">
        <v>563</v>
      </c>
      <c r="E360" s="495" t="s">
        <v>564</v>
      </c>
      <c r="F360" s="497">
        <v>45809</v>
      </c>
      <c r="G360" s="496">
        <v>45992</v>
      </c>
      <c r="H360" s="494" t="s">
        <v>565</v>
      </c>
      <c r="I360" s="495" t="s">
        <v>23</v>
      </c>
      <c r="J360" s="484"/>
      <c r="K360" s="485"/>
      <c r="L360" s="484">
        <v>1.3</v>
      </c>
      <c r="M360" s="502">
        <f t="shared" si="10"/>
        <v>1.3</v>
      </c>
      <c r="N360" s="71"/>
      <c r="O360" s="71"/>
      <c r="P360" s="71"/>
    </row>
    <row r="361" spans="3:16" ht="40.5" customHeight="1">
      <c r="C361" s="1504" t="s">
        <v>1324</v>
      </c>
      <c r="D361" s="494" t="s">
        <v>1325</v>
      </c>
      <c r="E361" s="495" t="s">
        <v>1326</v>
      </c>
      <c r="F361" s="497">
        <v>45809</v>
      </c>
      <c r="G361" s="496">
        <v>45992</v>
      </c>
      <c r="H361" s="494" t="s">
        <v>1327</v>
      </c>
      <c r="I361" s="495" t="s">
        <v>23</v>
      </c>
      <c r="J361" s="484">
        <v>4.3600000000000003</v>
      </c>
      <c r="K361" s="484">
        <v>1.1100000000000001</v>
      </c>
      <c r="L361" s="485"/>
      <c r="M361" s="502">
        <f t="shared" si="10"/>
        <v>5.4700000000000006</v>
      </c>
      <c r="N361" s="71"/>
      <c r="O361" s="71"/>
      <c r="P361" s="71"/>
    </row>
    <row r="362" spans="3:16" ht="57" customHeight="1">
      <c r="C362" s="1504" t="s">
        <v>1328</v>
      </c>
      <c r="D362" s="494" t="s">
        <v>1329</v>
      </c>
      <c r="E362" s="495" t="s">
        <v>303</v>
      </c>
      <c r="F362" s="496">
        <v>45658</v>
      </c>
      <c r="G362" s="496">
        <v>45992</v>
      </c>
      <c r="H362" s="494" t="s">
        <v>1330</v>
      </c>
      <c r="I362" s="495" t="s">
        <v>23</v>
      </c>
      <c r="J362" s="484"/>
      <c r="K362" s="484">
        <v>0.3</v>
      </c>
      <c r="L362" s="485"/>
      <c r="M362" s="502">
        <f t="shared" si="10"/>
        <v>0.3</v>
      </c>
      <c r="N362" s="71"/>
      <c r="O362" s="71"/>
      <c r="P362" s="71"/>
    </row>
    <row r="363" spans="3:16" ht="59.25" customHeight="1">
      <c r="C363" s="1504" t="s">
        <v>1331</v>
      </c>
      <c r="D363" s="493" t="s">
        <v>304</v>
      </c>
      <c r="E363" s="495" t="s">
        <v>566</v>
      </c>
      <c r="F363" s="496">
        <v>45658</v>
      </c>
      <c r="G363" s="496">
        <v>45809</v>
      </c>
      <c r="H363" s="494" t="s">
        <v>1332</v>
      </c>
      <c r="I363" s="495" t="s">
        <v>23</v>
      </c>
      <c r="J363" s="484"/>
      <c r="K363" s="484">
        <v>0.1</v>
      </c>
      <c r="L363" s="485"/>
      <c r="M363" s="502">
        <f t="shared" si="10"/>
        <v>0.1</v>
      </c>
      <c r="N363" s="71"/>
      <c r="O363" s="71"/>
      <c r="P363" s="71"/>
    </row>
    <row r="364" spans="3:16" ht="36" customHeight="1">
      <c r="C364" s="2039" t="s">
        <v>68</v>
      </c>
      <c r="D364" s="2039"/>
      <c r="E364" s="2039"/>
      <c r="F364" s="2039"/>
      <c r="G364" s="2039"/>
      <c r="H364" s="2039"/>
      <c r="I364" s="2039"/>
      <c r="J364" s="801">
        <f>SUM(J350:J363)</f>
        <v>28.16</v>
      </c>
      <c r="K364" s="801">
        <f>SUM(K350:K363)</f>
        <v>4.3699999999999992</v>
      </c>
      <c r="L364" s="801">
        <f>SUM(L350:L363)</f>
        <v>2.4500000000000002</v>
      </c>
      <c r="M364" s="1475">
        <f t="shared" si="10"/>
        <v>34.980000000000004</v>
      </c>
      <c r="N364" s="803"/>
      <c r="O364" s="803"/>
      <c r="P364" s="803"/>
    </row>
    <row r="365" spans="3:16" ht="30.75" customHeight="1">
      <c r="C365" s="2012" t="s">
        <v>69</v>
      </c>
      <c r="D365" s="1799"/>
      <c r="E365" s="1799"/>
      <c r="F365" s="1799"/>
      <c r="G365" s="1799"/>
      <c r="H365" s="1799"/>
      <c r="I365" s="1799"/>
      <c r="J365" s="1799"/>
      <c r="K365" s="1799"/>
      <c r="L365" s="1799"/>
      <c r="M365" s="1799"/>
      <c r="N365" s="1799"/>
      <c r="O365" s="1799"/>
      <c r="P365" s="1800"/>
    </row>
    <row r="366" spans="3:16" ht="48.75" customHeight="1">
      <c r="C366" s="1521" t="s">
        <v>1333</v>
      </c>
      <c r="D366" s="1135" t="s">
        <v>550</v>
      </c>
      <c r="E366" s="209" t="s">
        <v>305</v>
      </c>
      <c r="F366" s="480">
        <v>45658</v>
      </c>
      <c r="G366" s="480">
        <v>45992</v>
      </c>
      <c r="H366" s="184" t="s">
        <v>882</v>
      </c>
      <c r="I366" s="209" t="s">
        <v>23</v>
      </c>
      <c r="J366" s="482">
        <v>19.5</v>
      </c>
      <c r="K366" s="484">
        <v>2</v>
      </c>
      <c r="L366" s="484">
        <v>0.3</v>
      </c>
      <c r="M366" s="1133">
        <f>SUM(J366:L366)</f>
        <v>21.8</v>
      </c>
      <c r="N366" s="71"/>
      <c r="O366" s="71"/>
      <c r="P366" s="71"/>
    </row>
    <row r="367" spans="3:16" ht="34.5" customHeight="1">
      <c r="C367" s="1979" t="s">
        <v>3461</v>
      </c>
      <c r="D367" s="494" t="s">
        <v>3462</v>
      </c>
      <c r="E367" s="2040" t="s">
        <v>305</v>
      </c>
      <c r="F367" s="496">
        <v>45658</v>
      </c>
      <c r="G367" s="496">
        <v>45992</v>
      </c>
      <c r="H367" s="2041" t="s">
        <v>1364</v>
      </c>
      <c r="I367" s="209" t="s">
        <v>23</v>
      </c>
      <c r="J367" s="2043"/>
      <c r="K367" s="2045"/>
      <c r="L367" s="2047">
        <v>3</v>
      </c>
      <c r="M367" s="2049">
        <f>SUM(J367:L367)</f>
        <v>3</v>
      </c>
      <c r="N367" s="71"/>
      <c r="O367" s="71"/>
      <c r="P367" s="71"/>
    </row>
    <row r="368" spans="3:16" ht="38.25" customHeight="1">
      <c r="C368" s="1948"/>
      <c r="D368" s="1522" t="s">
        <v>1365</v>
      </c>
      <c r="E368" s="1913"/>
      <c r="F368" s="1525">
        <v>45658</v>
      </c>
      <c r="G368" s="1525">
        <v>45992</v>
      </c>
      <c r="H368" s="2042"/>
      <c r="I368" s="297" t="s">
        <v>23</v>
      </c>
      <c r="J368" s="2044"/>
      <c r="K368" s="2046"/>
      <c r="L368" s="2048"/>
      <c r="M368" s="2050"/>
      <c r="N368" s="862"/>
      <c r="O368" s="862"/>
      <c r="P368" s="862"/>
    </row>
    <row r="369" spans="3:16" ht="38.25" customHeight="1">
      <c r="C369" s="1206"/>
      <c r="D369" s="372" t="s">
        <v>264</v>
      </c>
      <c r="E369" s="1203"/>
      <c r="F369" s="1204"/>
      <c r="G369" s="1204"/>
      <c r="H369" s="1206"/>
      <c r="I369" s="1196"/>
      <c r="J369" s="1146"/>
      <c r="K369" s="1146"/>
      <c r="L369" s="451"/>
      <c r="M369" s="451"/>
      <c r="N369" s="71"/>
      <c r="O369" s="71"/>
      <c r="P369" s="71"/>
    </row>
    <row r="370" spans="3:16" ht="38.25" customHeight="1">
      <c r="C370" s="1043" t="s">
        <v>1334</v>
      </c>
      <c r="D370" s="450" t="s">
        <v>1357</v>
      </c>
      <c r="E370" s="1201"/>
      <c r="F370" s="610"/>
      <c r="G370" s="610"/>
      <c r="H370" s="1142"/>
      <c r="I370" s="1205" t="s">
        <v>23</v>
      </c>
      <c r="J370" s="1141"/>
      <c r="K370" s="1141"/>
      <c r="L370" s="1141"/>
      <c r="M370" s="1141"/>
      <c r="N370" s="71"/>
      <c r="O370" s="71"/>
      <c r="P370" s="71"/>
    </row>
    <row r="371" spans="3:16" ht="38.25" customHeight="1">
      <c r="C371" s="1043" t="s">
        <v>1336</v>
      </c>
      <c r="D371" s="1043" t="s">
        <v>1358</v>
      </c>
      <c r="E371" s="1200" t="s">
        <v>305</v>
      </c>
      <c r="F371" s="610">
        <v>45658</v>
      </c>
      <c r="G371" s="610">
        <v>45992</v>
      </c>
      <c r="H371" s="1195" t="s">
        <v>1359</v>
      </c>
      <c r="I371" s="1205" t="s">
        <v>23</v>
      </c>
      <c r="J371" s="1141"/>
      <c r="K371" s="1141"/>
      <c r="L371" s="1141"/>
      <c r="M371" s="1141"/>
      <c r="N371" s="71"/>
      <c r="O371" s="71"/>
      <c r="P371" s="71"/>
    </row>
    <row r="372" spans="3:16" ht="38.25" customHeight="1">
      <c r="C372" s="1043" t="s">
        <v>1339</v>
      </c>
      <c r="D372" s="1043" t="s">
        <v>1360</v>
      </c>
      <c r="E372" s="1200" t="s">
        <v>305</v>
      </c>
      <c r="F372" s="610">
        <v>45658</v>
      </c>
      <c r="G372" s="610">
        <v>45992</v>
      </c>
      <c r="H372" s="1142"/>
      <c r="I372" s="1205" t="s">
        <v>23</v>
      </c>
      <c r="J372" s="1141"/>
      <c r="K372" s="1141">
        <v>0.6</v>
      </c>
      <c r="L372" s="1141">
        <v>0.7</v>
      </c>
      <c r="M372" s="1141">
        <f>SUM(J372:L372)</f>
        <v>1.2999999999999998</v>
      </c>
      <c r="N372" s="71"/>
      <c r="O372" s="71"/>
      <c r="P372" s="71"/>
    </row>
    <row r="373" spans="3:16" ht="38.25" customHeight="1">
      <c r="C373" s="1043" t="s">
        <v>1341</v>
      </c>
      <c r="D373" s="1043" t="s">
        <v>1361</v>
      </c>
      <c r="E373" s="1200" t="s">
        <v>305</v>
      </c>
      <c r="F373" s="610">
        <v>45658</v>
      </c>
      <c r="G373" s="610">
        <v>45992</v>
      </c>
      <c r="H373" s="1195"/>
      <c r="I373" s="1205" t="s">
        <v>23</v>
      </c>
      <c r="J373" s="1141"/>
      <c r="K373" s="1141">
        <v>0.15</v>
      </c>
      <c r="L373" s="1141">
        <v>0.15</v>
      </c>
      <c r="M373" s="1141">
        <f>SUM(J373:L373)</f>
        <v>0.3</v>
      </c>
      <c r="N373" s="71"/>
      <c r="O373" s="71"/>
      <c r="P373" s="71"/>
    </row>
    <row r="374" spans="3:16" ht="191.25" customHeight="1">
      <c r="C374" s="1043" t="s">
        <v>1344</v>
      </c>
      <c r="D374" s="1043" t="s">
        <v>1362</v>
      </c>
      <c r="E374" s="1200" t="s">
        <v>305</v>
      </c>
      <c r="F374" s="610">
        <v>45658</v>
      </c>
      <c r="G374" s="610">
        <v>45992</v>
      </c>
      <c r="H374" s="1195" t="s">
        <v>1363</v>
      </c>
      <c r="I374" s="1205" t="s">
        <v>23</v>
      </c>
      <c r="J374" s="1141">
        <v>1</v>
      </c>
      <c r="K374" s="1141"/>
      <c r="L374" s="1141"/>
      <c r="M374" s="1141">
        <f>SUM(J374:L374)</f>
        <v>1</v>
      </c>
      <c r="N374" s="71"/>
      <c r="O374" s="71"/>
      <c r="P374" s="71"/>
    </row>
    <row r="375" spans="3:16" ht="38.25" customHeight="1">
      <c r="C375" s="1527"/>
      <c r="D375" s="1144" t="s">
        <v>277</v>
      </c>
      <c r="E375" s="1137"/>
      <c r="F375" s="1136"/>
      <c r="G375" s="1136"/>
      <c r="H375" s="1138"/>
      <c r="I375" s="268"/>
      <c r="J375" s="1139"/>
      <c r="K375" s="1139"/>
      <c r="L375" s="861"/>
      <c r="M375" s="1140"/>
      <c r="N375" s="1145"/>
      <c r="O375" s="1145"/>
      <c r="P375" s="1145"/>
    </row>
    <row r="376" spans="3:16" ht="30.75" customHeight="1">
      <c r="C376" s="1521" t="s">
        <v>1352</v>
      </c>
      <c r="D376" s="450" t="s">
        <v>1335</v>
      </c>
      <c r="E376" s="1618"/>
      <c r="F376" s="1149"/>
      <c r="G376" s="1149"/>
      <c r="H376" s="505"/>
      <c r="I376" s="1618"/>
      <c r="J376" s="1150"/>
      <c r="K376" s="1150">
        <f>K377+K379+K381+K383</f>
        <v>1.5</v>
      </c>
      <c r="L376" s="1150">
        <f>L377+L379+L381+L383</f>
        <v>1.5</v>
      </c>
      <c r="M376" s="1150">
        <f>M377+M379+M381+M383</f>
        <v>3</v>
      </c>
      <c r="N376" s="71"/>
      <c r="O376" s="71"/>
      <c r="P376" s="71"/>
    </row>
    <row r="377" spans="3:16" ht="30.75" customHeight="1">
      <c r="C377" s="1948" t="s">
        <v>1355</v>
      </c>
      <c r="D377" s="1521" t="s">
        <v>1337</v>
      </c>
      <c r="E377" s="1523" t="s">
        <v>305</v>
      </c>
      <c r="F377" s="1524">
        <v>45658</v>
      </c>
      <c r="G377" s="1524">
        <v>45992</v>
      </c>
      <c r="H377" s="1533" t="s">
        <v>1338</v>
      </c>
      <c r="I377" s="1532" t="s">
        <v>23</v>
      </c>
      <c r="J377" s="2051"/>
      <c r="K377" s="2051">
        <v>0.5</v>
      </c>
      <c r="L377" s="2051">
        <v>0.5</v>
      </c>
      <c r="M377" s="2051">
        <f>SUM(J377:L377)</f>
        <v>1</v>
      </c>
      <c r="N377" s="71"/>
      <c r="O377" s="71"/>
      <c r="P377" s="71"/>
    </row>
    <row r="378" spans="3:16" ht="68.25" customHeight="1">
      <c r="C378" s="1950"/>
      <c r="D378" s="1521" t="s">
        <v>1340</v>
      </c>
      <c r="E378" s="1618"/>
      <c r="F378" s="1524">
        <v>45658</v>
      </c>
      <c r="G378" s="1524">
        <v>45992</v>
      </c>
      <c r="H378" s="1143"/>
      <c r="I378" s="1532" t="s">
        <v>23</v>
      </c>
      <c r="J378" s="2052"/>
      <c r="K378" s="2052"/>
      <c r="L378" s="2052"/>
      <c r="M378" s="2052"/>
      <c r="N378" s="71"/>
      <c r="O378" s="71"/>
      <c r="P378" s="71"/>
    </row>
    <row r="379" spans="3:16" ht="30.75" customHeight="1">
      <c r="C379" s="1948" t="s">
        <v>3467</v>
      </c>
      <c r="D379" s="1521" t="s">
        <v>1342</v>
      </c>
      <c r="E379" s="1523" t="s">
        <v>305</v>
      </c>
      <c r="F379" s="1524">
        <v>45658</v>
      </c>
      <c r="G379" s="1524">
        <v>45992</v>
      </c>
      <c r="H379" s="1533" t="s">
        <v>1343</v>
      </c>
      <c r="I379" s="1532" t="s">
        <v>23</v>
      </c>
      <c r="J379" s="2051"/>
      <c r="K379" s="2051">
        <v>0.5</v>
      </c>
      <c r="L379" s="2051">
        <v>0.5</v>
      </c>
      <c r="M379" s="2051">
        <f>SUM(J379:L379)</f>
        <v>1</v>
      </c>
      <c r="N379" s="71"/>
      <c r="O379" s="71"/>
      <c r="P379" s="71"/>
    </row>
    <row r="380" spans="3:16" ht="30.75" customHeight="1">
      <c r="C380" s="1950"/>
      <c r="D380" s="1521" t="s">
        <v>1345</v>
      </c>
      <c r="E380" s="1523" t="s">
        <v>305</v>
      </c>
      <c r="F380" s="1524">
        <v>45658</v>
      </c>
      <c r="G380" s="1524">
        <v>45992</v>
      </c>
      <c r="H380" s="1143"/>
      <c r="I380" s="1532" t="s">
        <v>23</v>
      </c>
      <c r="J380" s="2052"/>
      <c r="K380" s="2052"/>
      <c r="L380" s="2052"/>
      <c r="M380" s="2052"/>
      <c r="N380" s="71"/>
      <c r="O380" s="71"/>
      <c r="P380" s="71"/>
    </row>
    <row r="381" spans="3:16" ht="30.75" customHeight="1">
      <c r="C381" s="1948" t="s">
        <v>3468</v>
      </c>
      <c r="D381" s="1521" t="s">
        <v>1346</v>
      </c>
      <c r="E381" s="1523" t="s">
        <v>305</v>
      </c>
      <c r="F381" s="1524">
        <v>45658</v>
      </c>
      <c r="G381" s="1524">
        <v>45992</v>
      </c>
      <c r="H381" s="1533" t="s">
        <v>1347</v>
      </c>
      <c r="I381" s="1532" t="s">
        <v>23</v>
      </c>
      <c r="J381" s="2051"/>
      <c r="K381" s="2051">
        <v>0.3</v>
      </c>
      <c r="L381" s="2051">
        <v>0.3</v>
      </c>
      <c r="M381" s="2051">
        <f>SUM(J381:L381)</f>
        <v>0.6</v>
      </c>
      <c r="N381" s="71"/>
      <c r="O381" s="71"/>
      <c r="P381" s="71"/>
    </row>
    <row r="382" spans="3:16" ht="102" customHeight="1">
      <c r="C382" s="1950"/>
      <c r="D382" s="1521" t="s">
        <v>1348</v>
      </c>
      <c r="E382" s="1523" t="s">
        <v>305</v>
      </c>
      <c r="F382" s="1524">
        <v>45658</v>
      </c>
      <c r="G382" s="1524">
        <v>45992</v>
      </c>
      <c r="H382" s="1143"/>
      <c r="I382" s="1532" t="s">
        <v>23</v>
      </c>
      <c r="J382" s="2052"/>
      <c r="K382" s="2052"/>
      <c r="L382" s="2052"/>
      <c r="M382" s="2052"/>
      <c r="N382" s="71"/>
      <c r="O382" s="71"/>
      <c r="P382" s="71"/>
    </row>
    <row r="383" spans="3:16" ht="30.75" customHeight="1">
      <c r="C383" s="1948" t="s">
        <v>3469</v>
      </c>
      <c r="D383" s="1521" t="s">
        <v>1349</v>
      </c>
      <c r="E383" s="1523" t="s">
        <v>305</v>
      </c>
      <c r="F383" s="1524">
        <v>45658</v>
      </c>
      <c r="G383" s="1524">
        <v>45992</v>
      </c>
      <c r="H383" s="1533" t="s">
        <v>1350</v>
      </c>
      <c r="I383" s="1532" t="s">
        <v>23</v>
      </c>
      <c r="J383" s="2051"/>
      <c r="K383" s="2051">
        <v>0.2</v>
      </c>
      <c r="L383" s="2051">
        <v>0.2</v>
      </c>
      <c r="M383" s="2051">
        <f>SUM(J383:L383)</f>
        <v>0.4</v>
      </c>
      <c r="N383" s="71"/>
      <c r="O383" s="71"/>
      <c r="P383" s="71"/>
    </row>
    <row r="384" spans="3:16" ht="30.75" customHeight="1">
      <c r="C384" s="1950"/>
      <c r="D384" s="1521" t="s">
        <v>1351</v>
      </c>
      <c r="E384" s="1523" t="s">
        <v>305</v>
      </c>
      <c r="F384" s="1524">
        <v>45658</v>
      </c>
      <c r="G384" s="1524">
        <v>45992</v>
      </c>
      <c r="H384" s="1143"/>
      <c r="I384" s="1532" t="s">
        <v>23</v>
      </c>
      <c r="J384" s="2052"/>
      <c r="K384" s="2052"/>
      <c r="L384" s="2052"/>
      <c r="M384" s="2052"/>
      <c r="N384" s="71"/>
      <c r="O384" s="71"/>
      <c r="P384" s="71"/>
    </row>
    <row r="385" spans="3:16" ht="35.25" customHeight="1">
      <c r="C385" s="1521" t="s">
        <v>3464</v>
      </c>
      <c r="D385" s="450" t="s">
        <v>3463</v>
      </c>
      <c r="E385" s="1618"/>
      <c r="F385" s="1524"/>
      <c r="G385" s="1524"/>
      <c r="H385" s="1143"/>
      <c r="I385" s="1532" t="s">
        <v>23</v>
      </c>
      <c r="J385" s="1147"/>
      <c r="K385" s="1147">
        <f>K386+K387</f>
        <v>0.4</v>
      </c>
      <c r="L385" s="1147"/>
      <c r="M385" s="1147">
        <f>SUM(J385:L385)</f>
        <v>0.4</v>
      </c>
      <c r="N385" s="71"/>
      <c r="O385" s="71"/>
      <c r="P385" s="71"/>
    </row>
    <row r="386" spans="3:16" ht="76.5" customHeight="1">
      <c r="C386" s="1194" t="s">
        <v>3465</v>
      </c>
      <c r="D386" s="494" t="s">
        <v>1353</v>
      </c>
      <c r="E386" s="495" t="s">
        <v>305</v>
      </c>
      <c r="F386" s="496">
        <v>45658</v>
      </c>
      <c r="G386" s="496">
        <v>45992</v>
      </c>
      <c r="H386" s="1134" t="s">
        <v>1354</v>
      </c>
      <c r="I386" s="1111" t="s">
        <v>23</v>
      </c>
      <c r="J386" s="484"/>
      <c r="K386" s="484">
        <v>0.2</v>
      </c>
      <c r="L386" s="484"/>
      <c r="M386" s="502">
        <f>SUM(K386:L386)</f>
        <v>0.2</v>
      </c>
      <c r="N386" s="865"/>
      <c r="O386" s="865"/>
      <c r="P386" s="865"/>
    </row>
    <row r="387" spans="3:16" ht="90.75" customHeight="1">
      <c r="C387" s="1194" t="s">
        <v>3466</v>
      </c>
      <c r="D387" s="494" t="s">
        <v>1356</v>
      </c>
      <c r="E387" s="1200" t="s">
        <v>305</v>
      </c>
      <c r="F387" s="496">
        <v>45658</v>
      </c>
      <c r="G387" s="496">
        <v>45992</v>
      </c>
      <c r="H387" s="1148"/>
      <c r="I387" s="209" t="s">
        <v>23</v>
      </c>
      <c r="J387" s="484"/>
      <c r="K387" s="484">
        <v>0.2</v>
      </c>
      <c r="L387" s="484"/>
      <c r="M387" s="502">
        <f>SUM(K387:L387)</f>
        <v>0.2</v>
      </c>
      <c r="N387" s="71"/>
      <c r="O387" s="71"/>
      <c r="P387" s="71"/>
    </row>
    <row r="388" spans="3:16" ht="27.75" customHeight="1">
      <c r="C388" s="2053" t="s">
        <v>70</v>
      </c>
      <c r="D388" s="2054"/>
      <c r="E388" s="2054"/>
      <c r="F388" s="2054"/>
      <c r="G388" s="2054"/>
      <c r="H388" s="2054"/>
      <c r="I388" s="2055"/>
      <c r="J388" s="798">
        <f>SUM(J366:J387)</f>
        <v>20.5</v>
      </c>
      <c r="K388" s="798">
        <f>K366+K372+K373+K376+K385</f>
        <v>4.6500000000000004</v>
      </c>
      <c r="L388" s="798">
        <f>L366+L367+L372+L373+L376+L385</f>
        <v>5.65</v>
      </c>
      <c r="M388" s="799">
        <f>M366+M367+M372+M373+M374+M376+M385</f>
        <v>30.8</v>
      </c>
      <c r="N388" s="877"/>
      <c r="O388" s="877"/>
      <c r="P388" s="877"/>
    </row>
    <row r="389" spans="3:16" ht="31.5" customHeight="1">
      <c r="C389" s="1798" t="s">
        <v>71</v>
      </c>
      <c r="D389" s="1799"/>
      <c r="E389" s="1799"/>
      <c r="F389" s="1799"/>
      <c r="G389" s="1799"/>
      <c r="H389" s="1799"/>
      <c r="I389" s="1799"/>
      <c r="J389" s="1799"/>
      <c r="K389" s="1799"/>
      <c r="L389" s="1799"/>
      <c r="M389" s="1799"/>
      <c r="N389" s="1799"/>
      <c r="O389" s="1799"/>
      <c r="P389" s="1800"/>
    </row>
    <row r="390" spans="3:16" ht="47.25" customHeight="1">
      <c r="C390" s="1521" t="s">
        <v>1367</v>
      </c>
      <c r="D390" s="504" t="s">
        <v>1366</v>
      </c>
      <c r="E390" s="771" t="s">
        <v>568</v>
      </c>
      <c r="F390" s="866">
        <v>45658</v>
      </c>
      <c r="G390" s="866">
        <v>45992</v>
      </c>
      <c r="H390" s="503" t="s">
        <v>3304</v>
      </c>
      <c r="I390" s="867" t="s">
        <v>23</v>
      </c>
      <c r="J390" s="868">
        <v>16.100000000000001</v>
      </c>
      <c r="K390" s="868">
        <v>2</v>
      </c>
      <c r="L390" s="451"/>
      <c r="M390" s="451">
        <f t="shared" ref="M390:M396" si="11">SUM(J390:L390)</f>
        <v>18.100000000000001</v>
      </c>
      <c r="N390" s="71"/>
      <c r="O390" s="71"/>
      <c r="P390" s="71"/>
    </row>
    <row r="391" spans="3:16" ht="31.5" customHeight="1">
      <c r="C391" s="1246"/>
      <c r="D391" s="1472" t="s">
        <v>1371</v>
      </c>
      <c r="E391" s="857"/>
      <c r="F391" s="858"/>
      <c r="G391" s="859"/>
      <c r="H391" s="860"/>
      <c r="I391" s="857"/>
      <c r="J391" s="501"/>
      <c r="K391" s="501"/>
      <c r="L391" s="501"/>
      <c r="M391" s="861">
        <f t="shared" si="11"/>
        <v>0</v>
      </c>
      <c r="N391" s="862"/>
      <c r="O391" s="862"/>
      <c r="P391" s="862"/>
    </row>
    <row r="392" spans="3:16" ht="47.25" customHeight="1">
      <c r="C392" s="1533" t="s">
        <v>1372</v>
      </c>
      <c r="D392" s="1533" t="s">
        <v>3303</v>
      </c>
      <c r="E392" s="771" t="s">
        <v>568</v>
      </c>
      <c r="F392" s="866">
        <v>45658</v>
      </c>
      <c r="G392" s="866">
        <v>45992</v>
      </c>
      <c r="H392" s="503" t="s">
        <v>306</v>
      </c>
      <c r="I392" s="867" t="s">
        <v>23</v>
      </c>
      <c r="J392" s="451"/>
      <c r="K392" s="868">
        <v>0.6</v>
      </c>
      <c r="L392" s="451"/>
      <c r="M392" s="451">
        <f>SUM(J392:L392)</f>
        <v>0.6</v>
      </c>
      <c r="N392" s="71"/>
      <c r="O392" s="71"/>
      <c r="P392" s="71"/>
    </row>
    <row r="393" spans="3:16" ht="57.75" customHeight="1">
      <c r="C393" s="1529" t="s">
        <v>1373</v>
      </c>
      <c r="D393" s="1473" t="s">
        <v>3301</v>
      </c>
      <c r="E393" s="479" t="s">
        <v>568</v>
      </c>
      <c r="F393" s="863">
        <v>45658</v>
      </c>
      <c r="G393" s="863">
        <v>45992</v>
      </c>
      <c r="H393" s="498" t="s">
        <v>307</v>
      </c>
      <c r="I393" s="864" t="s">
        <v>72</v>
      </c>
      <c r="J393" s="484"/>
      <c r="K393" s="484"/>
      <c r="L393" s="499">
        <v>2</v>
      </c>
      <c r="M393" s="502">
        <f>SUM(J393:L393)</f>
        <v>2</v>
      </c>
      <c r="N393" s="865"/>
      <c r="O393" s="865"/>
      <c r="P393" s="865"/>
    </row>
    <row r="394" spans="3:16" ht="87.75" customHeight="1">
      <c r="C394" s="1529" t="s">
        <v>1374</v>
      </c>
      <c r="D394" s="1473" t="s">
        <v>3302</v>
      </c>
      <c r="E394" s="479" t="s">
        <v>568</v>
      </c>
      <c r="F394" s="439">
        <v>45658</v>
      </c>
      <c r="G394" s="439">
        <v>45992</v>
      </c>
      <c r="H394" s="498" t="s">
        <v>1382</v>
      </c>
      <c r="I394" s="438" t="s">
        <v>72</v>
      </c>
      <c r="J394" s="484"/>
      <c r="K394" s="499">
        <v>8</v>
      </c>
      <c r="L394" s="484"/>
      <c r="M394" s="502">
        <f>SUM(J394:L394)</f>
        <v>8</v>
      </c>
      <c r="N394" s="71"/>
      <c r="O394" s="71"/>
      <c r="P394" s="71"/>
    </row>
    <row r="395" spans="3:16" ht="52.5" customHeight="1">
      <c r="C395" s="1528" t="s">
        <v>1375</v>
      </c>
      <c r="D395" s="1564" t="s">
        <v>1376</v>
      </c>
      <c r="E395" s="870" t="s">
        <v>568</v>
      </c>
      <c r="F395" s="871">
        <v>45658</v>
      </c>
      <c r="G395" s="871">
        <v>45992</v>
      </c>
      <c r="H395" s="869" t="s">
        <v>1377</v>
      </c>
      <c r="I395" s="872" t="s">
        <v>23</v>
      </c>
      <c r="J395" s="501"/>
      <c r="K395" s="500">
        <v>5</v>
      </c>
      <c r="L395" s="501"/>
      <c r="M395" s="861">
        <f t="shared" si="11"/>
        <v>5</v>
      </c>
      <c r="N395" s="862"/>
      <c r="O395" s="862"/>
      <c r="P395" s="862"/>
    </row>
    <row r="396" spans="3:16" ht="31.5" customHeight="1">
      <c r="C396" s="504"/>
      <c r="D396" s="504" t="s">
        <v>421</v>
      </c>
      <c r="E396" s="873"/>
      <c r="F396" s="874"/>
      <c r="G396" s="875"/>
      <c r="H396" s="876"/>
      <c r="I396" s="873"/>
      <c r="J396" s="451"/>
      <c r="K396" s="451"/>
      <c r="L396" s="451"/>
      <c r="M396" s="451">
        <f t="shared" si="11"/>
        <v>0</v>
      </c>
      <c r="N396" s="71"/>
      <c r="O396" s="71"/>
      <c r="P396" s="71"/>
    </row>
    <row r="397" spans="3:16" ht="72">
      <c r="C397" s="1533" t="s">
        <v>1378</v>
      </c>
      <c r="D397" s="1533" t="s">
        <v>3305</v>
      </c>
      <c r="E397" s="479" t="s">
        <v>568</v>
      </c>
      <c r="F397" s="866">
        <v>45658</v>
      </c>
      <c r="G397" s="866">
        <v>45992</v>
      </c>
      <c r="H397" s="503" t="s">
        <v>1370</v>
      </c>
      <c r="I397" s="867" t="s">
        <v>23</v>
      </c>
      <c r="J397" s="451"/>
      <c r="K397" s="868">
        <v>0.3</v>
      </c>
      <c r="L397" s="451"/>
      <c r="M397" s="451">
        <f>SUM(J397:L397)</f>
        <v>0.3</v>
      </c>
      <c r="N397" s="71"/>
      <c r="O397" s="71"/>
      <c r="P397" s="71"/>
    </row>
    <row r="398" spans="3:16" ht="72">
      <c r="C398" s="1533" t="s">
        <v>1379</v>
      </c>
      <c r="D398" s="1533" t="s">
        <v>1368</v>
      </c>
      <c r="E398" s="479" t="s">
        <v>568</v>
      </c>
      <c r="F398" s="866">
        <v>45658</v>
      </c>
      <c r="G398" s="866">
        <v>45992</v>
      </c>
      <c r="H398" s="503" t="s">
        <v>1369</v>
      </c>
      <c r="I398" s="867" t="s">
        <v>23</v>
      </c>
      <c r="J398" s="451"/>
      <c r="K398" s="868">
        <v>6</v>
      </c>
      <c r="L398" s="451"/>
      <c r="M398" s="451">
        <f>SUM(J398:L398)</f>
        <v>6</v>
      </c>
      <c r="N398" s="71"/>
      <c r="O398" s="71"/>
      <c r="P398" s="71"/>
    </row>
    <row r="399" spans="3:16" ht="72">
      <c r="C399" s="1948" t="s">
        <v>1381</v>
      </c>
      <c r="D399" s="1533" t="s">
        <v>3306</v>
      </c>
      <c r="E399" s="870" t="s">
        <v>568</v>
      </c>
      <c r="F399" s="866">
        <v>45658</v>
      </c>
      <c r="G399" s="866">
        <v>45992</v>
      </c>
      <c r="H399" s="503" t="s">
        <v>309</v>
      </c>
      <c r="I399" s="867" t="s">
        <v>23</v>
      </c>
      <c r="J399" s="2056"/>
      <c r="K399" s="2059">
        <v>17</v>
      </c>
      <c r="L399" s="2056"/>
      <c r="M399" s="2056">
        <f>SUM(K399:L399)</f>
        <v>17</v>
      </c>
      <c r="N399" s="71"/>
      <c r="O399" s="71"/>
      <c r="P399" s="71"/>
    </row>
    <row r="400" spans="3:16" ht="36">
      <c r="C400" s="1949"/>
      <c r="D400" s="1533" t="s">
        <v>3307</v>
      </c>
      <c r="E400" s="479" t="s">
        <v>568</v>
      </c>
      <c r="F400" s="866">
        <v>45658</v>
      </c>
      <c r="G400" s="866">
        <v>45992</v>
      </c>
      <c r="H400" s="503" t="s">
        <v>308</v>
      </c>
      <c r="I400" s="867" t="s">
        <v>23</v>
      </c>
      <c r="J400" s="2057"/>
      <c r="K400" s="2060"/>
      <c r="L400" s="2057"/>
      <c r="M400" s="2057"/>
      <c r="N400" s="71"/>
      <c r="O400" s="71"/>
      <c r="P400" s="71"/>
    </row>
    <row r="401" spans="3:16" ht="36">
      <c r="C401" s="1949"/>
      <c r="D401" s="1533" t="s">
        <v>3308</v>
      </c>
      <c r="E401" s="479" t="s">
        <v>568</v>
      </c>
      <c r="F401" s="866">
        <v>45658</v>
      </c>
      <c r="G401" s="866">
        <v>45992</v>
      </c>
      <c r="H401" s="503" t="s">
        <v>310</v>
      </c>
      <c r="I401" s="867" t="s">
        <v>72</v>
      </c>
      <c r="J401" s="2057"/>
      <c r="K401" s="2060"/>
      <c r="L401" s="2057"/>
      <c r="M401" s="2057"/>
      <c r="N401" s="71"/>
      <c r="O401" s="71"/>
      <c r="P401" s="71"/>
    </row>
    <row r="402" spans="3:16" ht="60">
      <c r="C402" s="1949"/>
      <c r="D402" s="1533" t="s">
        <v>3309</v>
      </c>
      <c r="E402" s="870" t="s">
        <v>568</v>
      </c>
      <c r="F402" s="866">
        <v>45658</v>
      </c>
      <c r="G402" s="866">
        <v>45992</v>
      </c>
      <c r="H402" s="503" t="s">
        <v>1380</v>
      </c>
      <c r="I402" s="867" t="s">
        <v>72</v>
      </c>
      <c r="J402" s="2057"/>
      <c r="K402" s="2060"/>
      <c r="L402" s="2057"/>
      <c r="M402" s="2057"/>
      <c r="N402" s="71"/>
      <c r="O402" s="71"/>
      <c r="P402" s="71"/>
    </row>
    <row r="403" spans="3:16" ht="60">
      <c r="C403" s="1950"/>
      <c r="D403" s="1533" t="s">
        <v>3310</v>
      </c>
      <c r="E403" s="870" t="s">
        <v>568</v>
      </c>
      <c r="F403" s="866">
        <v>45658</v>
      </c>
      <c r="G403" s="866">
        <v>45992</v>
      </c>
      <c r="H403" s="503" t="s">
        <v>1380</v>
      </c>
      <c r="I403" s="867" t="s">
        <v>23</v>
      </c>
      <c r="J403" s="2058"/>
      <c r="K403" s="2061"/>
      <c r="L403" s="2058"/>
      <c r="M403" s="2058"/>
      <c r="N403" s="71"/>
      <c r="O403" s="71"/>
      <c r="P403" s="71"/>
    </row>
    <row r="404" spans="3:16" ht="31.5" customHeight="1">
      <c r="C404" s="1925" t="s">
        <v>73</v>
      </c>
      <c r="D404" s="1925"/>
      <c r="E404" s="1925"/>
      <c r="F404" s="1925"/>
      <c r="G404" s="1925"/>
      <c r="H404" s="1925"/>
      <c r="I404" s="1925"/>
      <c r="J404" s="801">
        <f>SUM(J390:J403)</f>
        <v>16.100000000000001</v>
      </c>
      <c r="K404" s="801">
        <f>SUM(K390:K403)</f>
        <v>38.9</v>
      </c>
      <c r="L404" s="801">
        <f>SUM(L390:L403)</f>
        <v>2</v>
      </c>
      <c r="M404" s="801">
        <f>SUM(J404:L404)</f>
        <v>57</v>
      </c>
      <c r="N404" s="805"/>
      <c r="O404" s="805"/>
      <c r="P404" s="805"/>
    </row>
    <row r="405" spans="3:16" ht="34.5" customHeight="1">
      <c r="C405" s="1798" t="s">
        <v>74</v>
      </c>
      <c r="D405" s="1799"/>
      <c r="E405" s="1799"/>
      <c r="F405" s="1799"/>
      <c r="G405" s="1799"/>
      <c r="H405" s="1799"/>
      <c r="I405" s="1799"/>
      <c r="J405" s="1799"/>
      <c r="K405" s="1799"/>
      <c r="L405" s="1799"/>
      <c r="M405" s="1799"/>
      <c r="N405" s="1799"/>
      <c r="O405" s="1799"/>
      <c r="P405" s="1800"/>
    </row>
    <row r="406" spans="3:16" ht="47.25" customHeight="1">
      <c r="C406" s="1583" t="s">
        <v>1383</v>
      </c>
      <c r="D406" s="504" t="s">
        <v>1391</v>
      </c>
      <c r="E406" s="1523" t="s">
        <v>76</v>
      </c>
      <c r="F406" s="1524">
        <v>45658</v>
      </c>
      <c r="G406" s="1524">
        <v>45992</v>
      </c>
      <c r="H406" s="1521" t="s">
        <v>1407</v>
      </c>
      <c r="I406" s="1523" t="s">
        <v>23</v>
      </c>
      <c r="J406" s="126">
        <v>10.199999999999999</v>
      </c>
      <c r="K406" s="1587">
        <v>0.3</v>
      </c>
      <c r="L406" s="507"/>
      <c r="M406" s="1587">
        <f>SUM(J406:L406)</f>
        <v>10.5</v>
      </c>
      <c r="N406" s="71"/>
      <c r="O406" s="71"/>
      <c r="P406" s="71"/>
    </row>
    <row r="407" spans="3:16" ht="34.5" customHeight="1">
      <c r="C407" s="2062" t="s">
        <v>1384</v>
      </c>
      <c r="D407" s="504" t="s">
        <v>1392</v>
      </c>
      <c r="E407" s="2065" t="s">
        <v>569</v>
      </c>
      <c r="F407" s="2066">
        <v>45658</v>
      </c>
      <c r="G407" s="2066">
        <v>45992</v>
      </c>
      <c r="H407" s="505"/>
      <c r="I407" s="1523" t="s">
        <v>23</v>
      </c>
      <c r="J407" s="2067"/>
      <c r="K407" s="2070">
        <v>0.69</v>
      </c>
      <c r="L407" s="2067"/>
      <c r="M407" s="2070">
        <f>SUM(K407:L407)</f>
        <v>0.69</v>
      </c>
      <c r="N407" s="71"/>
      <c r="O407" s="71"/>
      <c r="P407" s="71"/>
    </row>
    <row r="408" spans="3:16" ht="34.5" customHeight="1">
      <c r="C408" s="2063"/>
      <c r="D408" s="1533" t="s">
        <v>1393</v>
      </c>
      <c r="E408" s="1961"/>
      <c r="F408" s="1961"/>
      <c r="G408" s="1961"/>
      <c r="H408" s="1521" t="s">
        <v>312</v>
      </c>
      <c r="I408" s="1523" t="s">
        <v>23</v>
      </c>
      <c r="J408" s="2068"/>
      <c r="K408" s="2071"/>
      <c r="L408" s="2068"/>
      <c r="M408" s="2071"/>
      <c r="N408" s="71"/>
      <c r="O408" s="71"/>
      <c r="P408" s="71"/>
    </row>
    <row r="409" spans="3:16" ht="34.5" customHeight="1">
      <c r="C409" s="2063"/>
      <c r="D409" s="1533" t="s">
        <v>570</v>
      </c>
      <c r="E409" s="1961"/>
      <c r="F409" s="1961"/>
      <c r="G409" s="1961"/>
      <c r="H409" s="1521" t="s">
        <v>1408</v>
      </c>
      <c r="I409" s="1523" t="s">
        <v>23</v>
      </c>
      <c r="J409" s="2068"/>
      <c r="K409" s="2071"/>
      <c r="L409" s="2068"/>
      <c r="M409" s="2071"/>
      <c r="N409" s="71"/>
      <c r="O409" s="71"/>
      <c r="P409" s="71"/>
    </row>
    <row r="410" spans="3:16" ht="34.5" customHeight="1">
      <c r="C410" s="2064"/>
      <c r="D410" s="1533" t="s">
        <v>1394</v>
      </c>
      <c r="E410" s="1523" t="s">
        <v>569</v>
      </c>
      <c r="F410" s="1524">
        <v>45658</v>
      </c>
      <c r="G410" s="1524">
        <v>45992</v>
      </c>
      <c r="H410" s="1521" t="s">
        <v>1409</v>
      </c>
      <c r="I410" s="1523" t="s">
        <v>23</v>
      </c>
      <c r="J410" s="2069"/>
      <c r="K410" s="2072"/>
      <c r="L410" s="2069"/>
      <c r="M410" s="2072"/>
      <c r="N410" s="71"/>
      <c r="O410" s="71"/>
      <c r="P410" s="71"/>
    </row>
    <row r="411" spans="3:16" ht="34.5" customHeight="1">
      <c r="C411" s="1583" t="s">
        <v>1385</v>
      </c>
      <c r="D411" s="504" t="s">
        <v>970</v>
      </c>
      <c r="E411" s="1618"/>
      <c r="F411" s="1618"/>
      <c r="G411" s="1618"/>
      <c r="H411" s="505"/>
      <c r="I411" s="1523" t="s">
        <v>23</v>
      </c>
      <c r="J411" s="126"/>
      <c r="K411" s="507"/>
      <c r="L411" s="507"/>
      <c r="M411" s="507"/>
      <c r="N411" s="71"/>
      <c r="O411" s="71"/>
      <c r="P411" s="71"/>
    </row>
    <row r="412" spans="3:16" ht="34.5" customHeight="1">
      <c r="C412" s="2062" t="s">
        <v>1386</v>
      </c>
      <c r="D412" s="504" t="s">
        <v>571</v>
      </c>
      <c r="E412" s="1618"/>
      <c r="F412" s="1618"/>
      <c r="G412" s="1618"/>
      <c r="H412" s="505"/>
      <c r="I412" s="1523" t="s">
        <v>23</v>
      </c>
      <c r="J412" s="2067"/>
      <c r="K412" s="2070">
        <v>0.05</v>
      </c>
      <c r="L412" s="2067"/>
      <c r="M412" s="2070">
        <f>SUM(K412:L412)</f>
        <v>0.05</v>
      </c>
      <c r="N412" s="71"/>
      <c r="O412" s="71"/>
      <c r="P412" s="71"/>
    </row>
    <row r="413" spans="3:16" ht="34.5" customHeight="1">
      <c r="C413" s="2063"/>
      <c r="D413" s="1533" t="s">
        <v>1395</v>
      </c>
      <c r="E413" s="1523" t="s">
        <v>313</v>
      </c>
      <c r="F413" s="1524">
        <v>45658</v>
      </c>
      <c r="G413" s="1524">
        <v>45992</v>
      </c>
      <c r="H413" s="1521" t="s">
        <v>314</v>
      </c>
      <c r="I413" s="1523" t="s">
        <v>23</v>
      </c>
      <c r="J413" s="2068"/>
      <c r="K413" s="2071"/>
      <c r="L413" s="2068"/>
      <c r="M413" s="2071"/>
      <c r="N413" s="71"/>
      <c r="O413" s="71"/>
      <c r="P413" s="71"/>
    </row>
    <row r="414" spans="3:16" ht="34.5" customHeight="1">
      <c r="C414" s="2063"/>
      <c r="D414" s="1533" t="s">
        <v>1396</v>
      </c>
      <c r="E414" s="1523" t="s">
        <v>76</v>
      </c>
      <c r="F414" s="1524">
        <v>45658</v>
      </c>
      <c r="G414" s="1524">
        <v>45992</v>
      </c>
      <c r="H414" s="1521" t="s">
        <v>315</v>
      </c>
      <c r="I414" s="1523" t="s">
        <v>23</v>
      </c>
      <c r="J414" s="2068"/>
      <c r="K414" s="2071"/>
      <c r="L414" s="2068"/>
      <c r="M414" s="2071"/>
      <c r="N414" s="71"/>
      <c r="O414" s="71"/>
      <c r="P414" s="71"/>
    </row>
    <row r="415" spans="3:16" ht="34.5" customHeight="1">
      <c r="C415" s="2064"/>
      <c r="D415" s="1533" t="s">
        <v>1397</v>
      </c>
      <c r="E415" s="1523" t="s">
        <v>76</v>
      </c>
      <c r="F415" s="1524">
        <v>45658</v>
      </c>
      <c r="G415" s="1524">
        <v>45992</v>
      </c>
      <c r="H415" s="1521" t="s">
        <v>316</v>
      </c>
      <c r="I415" s="1523" t="s">
        <v>23</v>
      </c>
      <c r="J415" s="2069"/>
      <c r="K415" s="2072"/>
      <c r="L415" s="2069"/>
      <c r="M415" s="2072"/>
      <c r="N415" s="71"/>
      <c r="O415" s="71"/>
      <c r="P415" s="71"/>
    </row>
    <row r="416" spans="3:16" ht="34.5" customHeight="1">
      <c r="C416" s="2062" t="s">
        <v>1387</v>
      </c>
      <c r="D416" s="504" t="s">
        <v>572</v>
      </c>
      <c r="E416" s="1618"/>
      <c r="F416" s="1618"/>
      <c r="G416" s="1618"/>
      <c r="H416" s="505"/>
      <c r="I416" s="1523" t="s">
        <v>23</v>
      </c>
      <c r="J416" s="2073"/>
      <c r="K416" s="2070">
        <v>1</v>
      </c>
      <c r="L416" s="2073"/>
      <c r="M416" s="2070">
        <f>SUM(K416:L416)</f>
        <v>1</v>
      </c>
      <c r="N416" s="71"/>
      <c r="O416" s="71"/>
      <c r="P416" s="71"/>
    </row>
    <row r="417" spans="3:16" ht="34.5" customHeight="1">
      <c r="C417" s="2063"/>
      <c r="D417" s="1533" t="s">
        <v>1398</v>
      </c>
      <c r="E417" s="1523" t="s">
        <v>76</v>
      </c>
      <c r="F417" s="1524">
        <v>45658</v>
      </c>
      <c r="G417" s="1524">
        <v>45992</v>
      </c>
      <c r="H417" s="1521" t="s">
        <v>318</v>
      </c>
      <c r="I417" s="1523" t="s">
        <v>23</v>
      </c>
      <c r="J417" s="2074"/>
      <c r="K417" s="2071"/>
      <c r="L417" s="2074"/>
      <c r="M417" s="2071"/>
      <c r="N417" s="71"/>
      <c r="O417" s="71"/>
      <c r="P417" s="71"/>
    </row>
    <row r="418" spans="3:16" ht="99.75" customHeight="1">
      <c r="C418" s="2063"/>
      <c r="D418" s="1533" t="s">
        <v>1399</v>
      </c>
      <c r="E418" s="1523" t="s">
        <v>317</v>
      </c>
      <c r="F418" s="1524">
        <v>45658</v>
      </c>
      <c r="G418" s="1524">
        <v>45992</v>
      </c>
      <c r="H418" s="1521" t="s">
        <v>1410</v>
      </c>
      <c r="I418" s="1523" t="s">
        <v>23</v>
      </c>
      <c r="J418" s="2074"/>
      <c r="K418" s="2071"/>
      <c r="L418" s="2074"/>
      <c r="M418" s="2071"/>
      <c r="N418" s="71"/>
      <c r="O418" s="71"/>
      <c r="P418" s="71"/>
    </row>
    <row r="419" spans="3:16" ht="124.5" customHeight="1">
      <c r="C419" s="2064"/>
      <c r="D419" s="1533" t="s">
        <v>3276</v>
      </c>
      <c r="E419" s="1523" t="s">
        <v>317</v>
      </c>
      <c r="F419" s="1524">
        <v>45658</v>
      </c>
      <c r="G419" s="1524">
        <v>45992</v>
      </c>
      <c r="H419" s="1521" t="s">
        <v>3279</v>
      </c>
      <c r="I419" s="1523" t="s">
        <v>23</v>
      </c>
      <c r="J419" s="2075"/>
      <c r="K419" s="2072"/>
      <c r="L419" s="2075"/>
      <c r="M419" s="2072"/>
      <c r="N419" s="71"/>
      <c r="O419" s="71"/>
      <c r="P419" s="71"/>
    </row>
    <row r="420" spans="3:16" ht="34.5" customHeight="1">
      <c r="C420" s="2062" t="s">
        <v>1388</v>
      </c>
      <c r="D420" s="504" t="s">
        <v>573</v>
      </c>
      <c r="E420" s="1618"/>
      <c r="F420" s="1618"/>
      <c r="G420" s="1618"/>
      <c r="H420" s="505"/>
      <c r="I420" s="1523" t="s">
        <v>23</v>
      </c>
      <c r="J420" s="2073"/>
      <c r="K420" s="2076">
        <v>0.1</v>
      </c>
      <c r="L420" s="2079"/>
      <c r="M420" s="2076">
        <f>SUM(K420:L420)</f>
        <v>0.1</v>
      </c>
      <c r="N420" s="71"/>
      <c r="O420" s="71"/>
      <c r="P420" s="71"/>
    </row>
    <row r="421" spans="3:16" ht="52.5" customHeight="1">
      <c r="C421" s="2063"/>
      <c r="D421" s="1533" t="s">
        <v>1400</v>
      </c>
      <c r="E421" s="1523" t="s">
        <v>319</v>
      </c>
      <c r="F421" s="1524">
        <v>45658</v>
      </c>
      <c r="G421" s="1524">
        <v>45992</v>
      </c>
      <c r="H421" s="1521" t="s">
        <v>320</v>
      </c>
      <c r="I421" s="1523" t="s">
        <v>23</v>
      </c>
      <c r="J421" s="2074"/>
      <c r="K421" s="2077"/>
      <c r="L421" s="2080"/>
      <c r="M421" s="2077"/>
      <c r="N421" s="71"/>
      <c r="O421" s="71"/>
      <c r="P421" s="71"/>
    </row>
    <row r="422" spans="3:16" ht="52.5" customHeight="1">
      <c r="C422" s="2064"/>
      <c r="D422" s="1533" t="s">
        <v>3277</v>
      </c>
      <c r="E422" s="1523" t="s">
        <v>319</v>
      </c>
      <c r="F422" s="1524">
        <v>45658</v>
      </c>
      <c r="G422" s="1524">
        <v>45992</v>
      </c>
      <c r="H422" s="1521" t="s">
        <v>3278</v>
      </c>
      <c r="I422" s="1523" t="s">
        <v>23</v>
      </c>
      <c r="J422" s="2075"/>
      <c r="K422" s="2078"/>
      <c r="L422" s="2081"/>
      <c r="M422" s="2078"/>
      <c r="N422" s="71"/>
      <c r="O422" s="71"/>
      <c r="P422" s="71"/>
    </row>
    <row r="423" spans="3:16" ht="34.5" customHeight="1">
      <c r="C423" s="2062" t="s">
        <v>1389</v>
      </c>
      <c r="D423" s="504" t="s">
        <v>574</v>
      </c>
      <c r="E423" s="1618"/>
      <c r="F423" s="1524">
        <v>45658</v>
      </c>
      <c r="G423" s="1524">
        <v>45992</v>
      </c>
      <c r="H423" s="505"/>
      <c r="I423" s="1523" t="s">
        <v>23</v>
      </c>
      <c r="J423" s="2067"/>
      <c r="K423" s="2070">
        <v>0.5</v>
      </c>
      <c r="L423" s="2067"/>
      <c r="M423" s="2070">
        <f>SUM(K423:L423)</f>
        <v>0.5</v>
      </c>
      <c r="N423" s="71"/>
      <c r="O423" s="71"/>
      <c r="P423" s="71"/>
    </row>
    <row r="424" spans="3:16" ht="34.5" customHeight="1">
      <c r="C424" s="2064"/>
      <c r="D424" s="1533" t="s">
        <v>1401</v>
      </c>
      <c r="E424" s="1523" t="s">
        <v>321</v>
      </c>
      <c r="F424" s="1524">
        <v>45658</v>
      </c>
      <c r="G424" s="1524">
        <v>45992</v>
      </c>
      <c r="H424" s="1521" t="s">
        <v>322</v>
      </c>
      <c r="I424" s="1523" t="s">
        <v>23</v>
      </c>
      <c r="J424" s="2069"/>
      <c r="K424" s="2072"/>
      <c r="L424" s="2069"/>
      <c r="M424" s="2072"/>
      <c r="N424" s="71"/>
      <c r="O424" s="71"/>
      <c r="P424" s="71"/>
    </row>
    <row r="425" spans="3:16" ht="34.5" customHeight="1">
      <c r="C425" s="2062" t="s">
        <v>1390</v>
      </c>
      <c r="D425" s="504" t="s">
        <v>575</v>
      </c>
      <c r="E425" s="1523" t="s">
        <v>323</v>
      </c>
      <c r="F425" s="1524">
        <v>45658</v>
      </c>
      <c r="G425" s="1524">
        <v>45992</v>
      </c>
      <c r="H425" s="1521" t="s">
        <v>324</v>
      </c>
      <c r="I425" s="1523" t="s">
        <v>23</v>
      </c>
      <c r="J425" s="2067"/>
      <c r="K425" s="2070">
        <v>0.08</v>
      </c>
      <c r="L425" s="2067"/>
      <c r="M425" s="2070">
        <f>SUM(K425:L425)</f>
        <v>0.08</v>
      </c>
      <c r="N425" s="71"/>
      <c r="O425" s="71"/>
      <c r="P425" s="71"/>
    </row>
    <row r="426" spans="3:16" ht="57.75" customHeight="1">
      <c r="C426" s="2063"/>
      <c r="D426" s="1533" t="s">
        <v>1402</v>
      </c>
      <c r="E426" s="1523" t="s">
        <v>325</v>
      </c>
      <c r="F426" s="1524">
        <v>45658</v>
      </c>
      <c r="G426" s="1524">
        <v>45992</v>
      </c>
      <c r="H426" s="1521" t="s">
        <v>3114</v>
      </c>
      <c r="I426" s="1523" t="s">
        <v>23</v>
      </c>
      <c r="J426" s="2068"/>
      <c r="K426" s="2071"/>
      <c r="L426" s="2068"/>
      <c r="M426" s="2071"/>
      <c r="N426" s="71"/>
      <c r="O426" s="71"/>
      <c r="P426" s="71"/>
    </row>
    <row r="427" spans="3:16" ht="34.5" customHeight="1">
      <c r="C427" s="2063"/>
      <c r="D427" s="1533" t="s">
        <v>1403</v>
      </c>
      <c r="E427" s="1523" t="s">
        <v>1406</v>
      </c>
      <c r="F427" s="1524">
        <v>45658</v>
      </c>
      <c r="G427" s="1524">
        <v>45992</v>
      </c>
      <c r="H427" s="1521" t="s">
        <v>326</v>
      </c>
      <c r="I427" s="1523" t="s">
        <v>23</v>
      </c>
      <c r="J427" s="2068"/>
      <c r="K427" s="2071"/>
      <c r="L427" s="2068"/>
      <c r="M427" s="2071"/>
      <c r="N427" s="71"/>
      <c r="O427" s="71"/>
      <c r="P427" s="71"/>
    </row>
    <row r="428" spans="3:16" ht="44.25" customHeight="1">
      <c r="C428" s="2063"/>
      <c r="D428" s="1533" t="s">
        <v>1404</v>
      </c>
      <c r="E428" s="1523" t="s">
        <v>327</v>
      </c>
      <c r="F428" s="1524">
        <v>45658</v>
      </c>
      <c r="G428" s="1524">
        <v>45992</v>
      </c>
      <c r="H428" s="1521" t="s">
        <v>328</v>
      </c>
      <c r="I428" s="1523" t="s">
        <v>23</v>
      </c>
      <c r="J428" s="2068"/>
      <c r="K428" s="2071"/>
      <c r="L428" s="2068"/>
      <c r="M428" s="2071"/>
      <c r="N428" s="71"/>
      <c r="O428" s="71"/>
      <c r="P428" s="71"/>
    </row>
    <row r="429" spans="3:16" ht="34.5" customHeight="1">
      <c r="C429" s="2064"/>
      <c r="D429" s="1533" t="s">
        <v>1405</v>
      </c>
      <c r="E429" s="1523" t="s">
        <v>329</v>
      </c>
      <c r="F429" s="1524">
        <v>45658</v>
      </c>
      <c r="G429" s="1524">
        <v>45992</v>
      </c>
      <c r="H429" s="1521" t="s">
        <v>330</v>
      </c>
      <c r="I429" s="1523" t="s">
        <v>23</v>
      </c>
      <c r="J429" s="2069"/>
      <c r="K429" s="2072"/>
      <c r="L429" s="2069"/>
      <c r="M429" s="2072"/>
      <c r="N429" s="71"/>
      <c r="O429" s="71"/>
      <c r="P429" s="71"/>
    </row>
    <row r="430" spans="3:16" ht="28.5" customHeight="1">
      <c r="C430" s="2092" t="s">
        <v>77</v>
      </c>
      <c r="D430" s="2092"/>
      <c r="E430" s="2092"/>
      <c r="F430" s="2092"/>
      <c r="G430" s="2092"/>
      <c r="H430" s="2092"/>
      <c r="I430" s="2092"/>
      <c r="J430" s="788">
        <f>SUM(J406:J429)</f>
        <v>10.199999999999999</v>
      </c>
      <c r="K430" s="788">
        <f>SUM(K406:K429)</f>
        <v>2.72</v>
      </c>
      <c r="L430" s="788"/>
      <c r="M430" s="788">
        <f>SUM(M406:M429)</f>
        <v>12.92</v>
      </c>
      <c r="N430" s="805"/>
      <c r="O430" s="805"/>
      <c r="P430" s="805"/>
    </row>
    <row r="431" spans="3:16" ht="33" customHeight="1">
      <c r="C431" s="2012" t="s">
        <v>78</v>
      </c>
      <c r="D431" s="2013"/>
      <c r="E431" s="2013"/>
      <c r="F431" s="2013"/>
      <c r="G431" s="2013"/>
      <c r="H431" s="2013"/>
      <c r="I431" s="2013"/>
      <c r="J431" s="2013"/>
      <c r="K431" s="2013"/>
      <c r="L431" s="2013"/>
      <c r="M431" s="2013"/>
      <c r="N431" s="2013"/>
      <c r="O431" s="2013"/>
      <c r="P431" s="2014"/>
    </row>
    <row r="432" spans="3:16" ht="53.25" customHeight="1">
      <c r="C432" s="1265" t="s">
        <v>1411</v>
      </c>
      <c r="D432" s="486" t="s">
        <v>491</v>
      </c>
      <c r="E432" s="487" t="s">
        <v>79</v>
      </c>
      <c r="F432" s="488">
        <v>45658</v>
      </c>
      <c r="G432" s="488">
        <v>45992</v>
      </c>
      <c r="H432" s="489" t="s">
        <v>1432</v>
      </c>
      <c r="I432" s="487" t="s">
        <v>23</v>
      </c>
      <c r="J432" s="1266">
        <v>25</v>
      </c>
      <c r="K432" s="1266">
        <v>10</v>
      </c>
      <c r="L432" s="1267">
        <v>2</v>
      </c>
      <c r="M432" s="1268">
        <f>SUM(J432:L432)</f>
        <v>37</v>
      </c>
      <c r="N432" s="71"/>
      <c r="O432" s="71"/>
      <c r="P432" s="71"/>
    </row>
    <row r="433" spans="3:16" ht="33" customHeight="1">
      <c r="C433" s="1265" t="s">
        <v>1412</v>
      </c>
      <c r="D433" s="490" t="s">
        <v>497</v>
      </c>
      <c r="E433" s="491"/>
      <c r="F433" s="492"/>
      <c r="G433" s="492"/>
      <c r="H433" s="493"/>
      <c r="I433" s="491"/>
      <c r="J433" s="1269"/>
      <c r="K433" s="1270"/>
      <c r="L433" s="1270"/>
      <c r="M433" s="1268"/>
      <c r="N433" s="71"/>
      <c r="O433" s="71"/>
      <c r="P433" s="71"/>
    </row>
    <row r="434" spans="3:16" ht="33" customHeight="1">
      <c r="C434" s="2082" t="s">
        <v>1413</v>
      </c>
      <c r="D434" s="1271" t="s">
        <v>1433</v>
      </c>
      <c r="E434" s="491"/>
      <c r="F434" s="497"/>
      <c r="G434" s="497"/>
      <c r="H434" s="493"/>
      <c r="I434" s="495" t="s">
        <v>1434</v>
      </c>
      <c r="J434" s="2085"/>
      <c r="K434" s="2085">
        <v>2</v>
      </c>
      <c r="L434" s="2085"/>
      <c r="M434" s="2088">
        <f>SUM(K434:L434)</f>
        <v>2</v>
      </c>
      <c r="N434" s="71"/>
      <c r="O434" s="71"/>
      <c r="P434" s="71"/>
    </row>
    <row r="435" spans="3:16" ht="64.5" customHeight="1">
      <c r="C435" s="2083"/>
      <c r="D435" s="562" t="s">
        <v>3115</v>
      </c>
      <c r="E435" s="495" t="s">
        <v>79</v>
      </c>
      <c r="F435" s="496">
        <v>45658</v>
      </c>
      <c r="G435" s="496">
        <v>45992</v>
      </c>
      <c r="H435" s="494" t="s">
        <v>1435</v>
      </c>
      <c r="I435" s="491"/>
      <c r="J435" s="2086"/>
      <c r="K435" s="2086"/>
      <c r="L435" s="2086"/>
      <c r="M435" s="2089"/>
      <c r="N435" s="71"/>
      <c r="O435" s="71"/>
      <c r="P435" s="71"/>
    </row>
    <row r="436" spans="3:16" ht="33" customHeight="1">
      <c r="C436" s="2084"/>
      <c r="D436" s="1272" t="s">
        <v>1436</v>
      </c>
      <c r="E436" s="491"/>
      <c r="F436" s="496">
        <v>45658</v>
      </c>
      <c r="G436" s="496">
        <v>45992</v>
      </c>
      <c r="H436" s="2091" t="s">
        <v>1437</v>
      </c>
      <c r="I436" s="1273"/>
      <c r="J436" s="2087"/>
      <c r="K436" s="2087"/>
      <c r="L436" s="2087"/>
      <c r="M436" s="2090"/>
      <c r="N436" s="71"/>
      <c r="O436" s="71"/>
      <c r="P436" s="71"/>
    </row>
    <row r="437" spans="3:16" ht="33" customHeight="1">
      <c r="C437" s="1265" t="s">
        <v>1414</v>
      </c>
      <c r="D437" s="494" t="s">
        <v>1438</v>
      </c>
      <c r="E437" s="495" t="s">
        <v>1439</v>
      </c>
      <c r="F437" s="496">
        <v>45658</v>
      </c>
      <c r="G437" s="496">
        <v>45992</v>
      </c>
      <c r="H437" s="1915"/>
      <c r="I437" s="1273"/>
      <c r="J437" s="1269"/>
      <c r="K437" s="1274">
        <v>0.35</v>
      </c>
      <c r="L437" s="1274">
        <v>0.5</v>
      </c>
      <c r="M437" s="1268">
        <f t="shared" ref="M437:M442" si="12">SUM(J437:L437)</f>
        <v>0.85</v>
      </c>
      <c r="N437" s="71"/>
      <c r="O437" s="71"/>
      <c r="P437" s="71"/>
    </row>
    <row r="438" spans="3:16" ht="59.25" customHeight="1">
      <c r="C438" s="1265" t="s">
        <v>3311</v>
      </c>
      <c r="D438" s="494" t="s">
        <v>1440</v>
      </c>
      <c r="E438" s="495" t="s">
        <v>1441</v>
      </c>
      <c r="F438" s="496">
        <v>45658</v>
      </c>
      <c r="G438" s="496">
        <v>45992</v>
      </c>
      <c r="H438" s="1915"/>
      <c r="I438" s="491"/>
      <c r="J438" s="1269"/>
      <c r="K438" s="1274">
        <v>0.15</v>
      </c>
      <c r="L438" s="1274"/>
      <c r="M438" s="1268">
        <f t="shared" si="12"/>
        <v>0.15</v>
      </c>
      <c r="N438" s="71"/>
      <c r="O438" s="71"/>
      <c r="P438" s="71"/>
    </row>
    <row r="439" spans="3:16" ht="76.5" customHeight="1">
      <c r="C439" s="1265" t="s">
        <v>1415</v>
      </c>
      <c r="D439" s="494" t="s">
        <v>1442</v>
      </c>
      <c r="E439" s="495" t="s">
        <v>1443</v>
      </c>
      <c r="F439" s="496">
        <v>45658</v>
      </c>
      <c r="G439" s="496">
        <v>45992</v>
      </c>
      <c r="H439" s="1915"/>
      <c r="I439" s="491"/>
      <c r="J439" s="1269"/>
      <c r="K439" s="1274">
        <v>5</v>
      </c>
      <c r="L439" s="1274"/>
      <c r="M439" s="1268">
        <f t="shared" si="12"/>
        <v>5</v>
      </c>
      <c r="N439" s="71"/>
      <c r="O439" s="71"/>
      <c r="P439" s="71"/>
    </row>
    <row r="440" spans="3:16" ht="42" customHeight="1">
      <c r="C440" s="1265" t="s">
        <v>1416</v>
      </c>
      <c r="D440" s="1275" t="s">
        <v>1444</v>
      </c>
      <c r="E440" s="495" t="s">
        <v>1445</v>
      </c>
      <c r="F440" s="496">
        <v>45658</v>
      </c>
      <c r="G440" s="496">
        <v>45992</v>
      </c>
      <c r="H440" s="1915"/>
      <c r="I440" s="491"/>
      <c r="J440" s="1269"/>
      <c r="K440" s="1274">
        <v>0.4</v>
      </c>
      <c r="L440" s="1269">
        <v>0.3</v>
      </c>
      <c r="M440" s="1268">
        <f t="shared" si="12"/>
        <v>0.7</v>
      </c>
      <c r="N440" s="71"/>
      <c r="O440" s="71"/>
      <c r="P440" s="71"/>
    </row>
    <row r="441" spans="3:16" ht="33" customHeight="1">
      <c r="C441" s="1265" t="s">
        <v>1417</v>
      </c>
      <c r="D441" s="1275" t="s">
        <v>1446</v>
      </c>
      <c r="E441" s="495" t="s">
        <v>1447</v>
      </c>
      <c r="F441" s="496">
        <v>45658</v>
      </c>
      <c r="G441" s="496">
        <v>45992</v>
      </c>
      <c r="H441" s="1915"/>
      <c r="I441" s="491"/>
      <c r="J441" s="1269"/>
      <c r="K441" s="1274">
        <v>0.5</v>
      </c>
      <c r="L441" s="1269">
        <v>0.3</v>
      </c>
      <c r="M441" s="1268">
        <f t="shared" si="12"/>
        <v>0.8</v>
      </c>
      <c r="N441" s="71"/>
      <c r="O441" s="71"/>
      <c r="P441" s="71"/>
    </row>
    <row r="442" spans="3:16" ht="33" customHeight="1">
      <c r="C442" s="1265" t="s">
        <v>1418</v>
      </c>
      <c r="D442" s="1275" t="s">
        <v>1448</v>
      </c>
      <c r="E442" s="495" t="s">
        <v>1449</v>
      </c>
      <c r="F442" s="496">
        <v>45658</v>
      </c>
      <c r="G442" s="496">
        <v>45992</v>
      </c>
      <c r="H442" s="1944"/>
      <c r="I442" s="491"/>
      <c r="J442" s="1269"/>
      <c r="K442" s="1274">
        <v>12</v>
      </c>
      <c r="L442" s="1270"/>
      <c r="M442" s="1268">
        <f t="shared" si="12"/>
        <v>12</v>
      </c>
      <c r="N442" s="71"/>
      <c r="O442" s="71"/>
      <c r="P442" s="71"/>
    </row>
    <row r="443" spans="3:16" ht="33" customHeight="1">
      <c r="C443" s="2082" t="s">
        <v>1419</v>
      </c>
      <c r="D443" s="1271" t="s">
        <v>1450</v>
      </c>
      <c r="E443" s="495" t="s">
        <v>79</v>
      </c>
      <c r="F443" s="497"/>
      <c r="G443" s="497"/>
      <c r="H443" s="493"/>
      <c r="I443" s="495" t="s">
        <v>1434</v>
      </c>
      <c r="J443" s="2085"/>
      <c r="K443" s="2093">
        <v>6</v>
      </c>
      <c r="L443" s="2093">
        <v>10</v>
      </c>
      <c r="M443" s="2088">
        <f>SUM(K443:L443)</f>
        <v>16</v>
      </c>
      <c r="N443" s="71"/>
      <c r="O443" s="71"/>
      <c r="P443" s="71"/>
    </row>
    <row r="444" spans="3:16" ht="33" customHeight="1">
      <c r="C444" s="2083"/>
      <c r="D444" s="494" t="s">
        <v>1451</v>
      </c>
      <c r="E444" s="491"/>
      <c r="F444" s="1276">
        <v>45658</v>
      </c>
      <c r="G444" s="488">
        <v>45992</v>
      </c>
      <c r="H444" s="493"/>
      <c r="I444" s="491"/>
      <c r="J444" s="2086"/>
      <c r="K444" s="2094"/>
      <c r="L444" s="2094"/>
      <c r="M444" s="2089"/>
      <c r="N444" s="71"/>
      <c r="O444" s="71"/>
      <c r="P444" s="71"/>
    </row>
    <row r="445" spans="3:16" ht="76.5" customHeight="1">
      <c r="C445" s="2084"/>
      <c r="D445" s="494" t="s">
        <v>1452</v>
      </c>
      <c r="E445" s="491"/>
      <c r="F445" s="1276">
        <v>45658</v>
      </c>
      <c r="G445" s="488">
        <v>45992</v>
      </c>
      <c r="H445" s="2027" t="s">
        <v>1453</v>
      </c>
      <c r="I445" s="491"/>
      <c r="J445" s="2087"/>
      <c r="K445" s="2095"/>
      <c r="L445" s="2095"/>
      <c r="M445" s="2090"/>
      <c r="N445" s="71"/>
      <c r="O445" s="71"/>
      <c r="P445" s="71"/>
    </row>
    <row r="446" spans="3:16" ht="33" customHeight="1">
      <c r="C446" s="1265" t="s">
        <v>1420</v>
      </c>
      <c r="D446" s="494" t="s">
        <v>1454</v>
      </c>
      <c r="E446" s="491"/>
      <c r="F446" s="1276">
        <v>45658</v>
      </c>
      <c r="G446" s="488">
        <v>45992</v>
      </c>
      <c r="H446" s="1915"/>
      <c r="I446" s="491"/>
      <c r="J446" s="1269"/>
      <c r="K446" s="1274">
        <v>0.1</v>
      </c>
      <c r="L446" s="1270"/>
      <c r="M446" s="1268">
        <f>SUM(J446:L446)</f>
        <v>0.1</v>
      </c>
      <c r="N446" s="71"/>
      <c r="O446" s="71"/>
      <c r="P446" s="71"/>
    </row>
    <row r="447" spans="3:16" ht="33" customHeight="1">
      <c r="C447" s="1265" t="s">
        <v>1421</v>
      </c>
      <c r="D447" s="494" t="s">
        <v>1455</v>
      </c>
      <c r="E447" s="491"/>
      <c r="F447" s="1276">
        <v>45658</v>
      </c>
      <c r="G447" s="488">
        <v>45992</v>
      </c>
      <c r="H447" s="1915"/>
      <c r="I447" s="491"/>
      <c r="J447" s="1269"/>
      <c r="K447" s="1270"/>
      <c r="L447" s="1270"/>
      <c r="M447" s="1268"/>
      <c r="N447" s="71"/>
      <c r="O447" s="71"/>
      <c r="P447" s="71"/>
    </row>
    <row r="448" spans="3:16" ht="33" customHeight="1">
      <c r="C448" s="1265" t="s">
        <v>1422</v>
      </c>
      <c r="D448" s="494" t="s">
        <v>1456</v>
      </c>
      <c r="E448" s="491"/>
      <c r="F448" s="1276">
        <v>45658</v>
      </c>
      <c r="G448" s="488">
        <v>45992</v>
      </c>
      <c r="H448" s="1915"/>
      <c r="I448" s="491"/>
      <c r="J448" s="1269"/>
      <c r="K448" s="1274">
        <v>1</v>
      </c>
      <c r="L448" s="1270"/>
      <c r="M448" s="1268">
        <f t="shared" ref="M448:M454" si="13">SUM(J448:L448)</f>
        <v>1</v>
      </c>
      <c r="N448" s="71"/>
      <c r="O448" s="71"/>
      <c r="P448" s="71"/>
    </row>
    <row r="449" spans="3:16" ht="48" customHeight="1">
      <c r="C449" s="1265" t="s">
        <v>1423</v>
      </c>
      <c r="D449" s="494" t="s">
        <v>1457</v>
      </c>
      <c r="E449" s="491"/>
      <c r="F449" s="1276">
        <v>45658</v>
      </c>
      <c r="G449" s="488">
        <v>45992</v>
      </c>
      <c r="H449" s="1915"/>
      <c r="I449" s="491"/>
      <c r="J449" s="1269"/>
      <c r="K449" s="1270"/>
      <c r="L449" s="1269">
        <v>2</v>
      </c>
      <c r="M449" s="1268">
        <f t="shared" si="13"/>
        <v>2</v>
      </c>
      <c r="N449" s="71"/>
      <c r="O449" s="71"/>
      <c r="P449" s="71"/>
    </row>
    <row r="450" spans="3:16" ht="33" customHeight="1">
      <c r="C450" s="1265" t="s">
        <v>1424</v>
      </c>
      <c r="D450" s="494" t="s">
        <v>1458</v>
      </c>
      <c r="E450" s="491"/>
      <c r="F450" s="1276">
        <v>45658</v>
      </c>
      <c r="G450" s="488">
        <v>45992</v>
      </c>
      <c r="H450" s="1915"/>
      <c r="I450" s="491"/>
      <c r="J450" s="1269"/>
      <c r="K450" s="1270"/>
      <c r="L450" s="1269">
        <v>8</v>
      </c>
      <c r="M450" s="1268">
        <f t="shared" si="13"/>
        <v>8</v>
      </c>
      <c r="N450" s="71"/>
      <c r="O450" s="71"/>
      <c r="P450" s="71"/>
    </row>
    <row r="451" spans="3:16" ht="53.25" customHeight="1">
      <c r="C451" s="1265" t="s">
        <v>1425</v>
      </c>
      <c r="D451" s="494" t="s">
        <v>1459</v>
      </c>
      <c r="E451" s="491"/>
      <c r="F451" s="1276">
        <v>45658</v>
      </c>
      <c r="G451" s="488">
        <v>45992</v>
      </c>
      <c r="H451" s="1915"/>
      <c r="I451" s="491"/>
      <c r="J451" s="1269"/>
      <c r="K451" s="1274">
        <v>1</v>
      </c>
      <c r="L451" s="1269">
        <v>3.1</v>
      </c>
      <c r="M451" s="1268">
        <f t="shared" si="13"/>
        <v>4.0999999999999996</v>
      </c>
      <c r="N451" s="71"/>
      <c r="O451" s="71"/>
      <c r="P451" s="71"/>
    </row>
    <row r="452" spans="3:16" ht="50.25" customHeight="1">
      <c r="C452" s="1265" t="s">
        <v>1426</v>
      </c>
      <c r="D452" s="494" t="s">
        <v>1460</v>
      </c>
      <c r="E452" s="491"/>
      <c r="F452" s="1276">
        <v>45658</v>
      </c>
      <c r="G452" s="488">
        <v>45992</v>
      </c>
      <c r="H452" s="1915"/>
      <c r="I452" s="491"/>
      <c r="J452" s="1269"/>
      <c r="K452" s="1274">
        <v>0.1</v>
      </c>
      <c r="L452" s="1269">
        <v>4</v>
      </c>
      <c r="M452" s="1268">
        <f t="shared" si="13"/>
        <v>4.0999999999999996</v>
      </c>
      <c r="N452" s="71"/>
      <c r="O452" s="71"/>
      <c r="P452" s="71"/>
    </row>
    <row r="453" spans="3:16" ht="48" customHeight="1">
      <c r="C453" s="1265" t="s">
        <v>1427</v>
      </c>
      <c r="D453" s="1272" t="s">
        <v>1461</v>
      </c>
      <c r="E453" s="491"/>
      <c r="F453" s="1276">
        <v>45658</v>
      </c>
      <c r="G453" s="488">
        <v>45992</v>
      </c>
      <c r="H453" s="1915"/>
      <c r="I453" s="491"/>
      <c r="J453" s="1269"/>
      <c r="K453" s="1274">
        <v>6</v>
      </c>
      <c r="L453" s="1270"/>
      <c r="M453" s="1268">
        <f t="shared" si="13"/>
        <v>6</v>
      </c>
      <c r="N453" s="71"/>
      <c r="O453" s="71"/>
      <c r="P453" s="71"/>
    </row>
    <row r="454" spans="3:16" ht="51.75" customHeight="1">
      <c r="C454" s="1265" t="s">
        <v>1428</v>
      </c>
      <c r="D454" s="1272" t="s">
        <v>1462</v>
      </c>
      <c r="E454" s="491"/>
      <c r="F454" s="1276">
        <v>45658</v>
      </c>
      <c r="G454" s="488">
        <v>45992</v>
      </c>
      <c r="H454" s="1944"/>
      <c r="I454" s="491"/>
      <c r="J454" s="1269"/>
      <c r="K454" s="1274">
        <v>6.5</v>
      </c>
      <c r="L454" s="1270"/>
      <c r="M454" s="1268">
        <f t="shared" si="13"/>
        <v>6.5</v>
      </c>
      <c r="N454" s="71"/>
      <c r="O454" s="71"/>
      <c r="P454" s="71"/>
    </row>
    <row r="455" spans="3:16" ht="33" customHeight="1">
      <c r="C455" s="2082" t="s">
        <v>1429</v>
      </c>
      <c r="D455" s="490" t="s">
        <v>1463</v>
      </c>
      <c r="E455" s="495" t="s">
        <v>79</v>
      </c>
      <c r="F455" s="497"/>
      <c r="G455" s="497"/>
      <c r="H455" s="493"/>
      <c r="I455" s="495" t="s">
        <v>23</v>
      </c>
      <c r="J455" s="2085"/>
      <c r="K455" s="2093">
        <v>2</v>
      </c>
      <c r="L455" s="2085">
        <v>10</v>
      </c>
      <c r="M455" s="2088">
        <f>SUM(K455:L455)</f>
        <v>12</v>
      </c>
      <c r="N455" s="71"/>
      <c r="O455" s="71"/>
      <c r="P455" s="71"/>
    </row>
    <row r="456" spans="3:16" ht="46.5" customHeight="1">
      <c r="C456" s="2083"/>
      <c r="D456" s="494" t="s">
        <v>1464</v>
      </c>
      <c r="E456" s="491"/>
      <c r="F456" s="1276">
        <v>45658</v>
      </c>
      <c r="G456" s="488">
        <v>45992</v>
      </c>
      <c r="H456" s="494" t="s">
        <v>1465</v>
      </c>
      <c r="I456" s="491"/>
      <c r="J456" s="2086"/>
      <c r="K456" s="2094"/>
      <c r="L456" s="2086"/>
      <c r="M456" s="2089"/>
      <c r="N456" s="71"/>
      <c r="O456" s="71"/>
      <c r="P456" s="71"/>
    </row>
    <row r="457" spans="3:16" ht="60.75" customHeight="1">
      <c r="C457" s="2083"/>
      <c r="D457" s="494" t="s">
        <v>1466</v>
      </c>
      <c r="E457" s="491"/>
      <c r="F457" s="1276">
        <v>45658</v>
      </c>
      <c r="G457" s="488">
        <v>45992</v>
      </c>
      <c r="H457" s="494" t="s">
        <v>1467</v>
      </c>
      <c r="I457" s="491"/>
      <c r="J457" s="2086"/>
      <c r="K457" s="2094"/>
      <c r="L457" s="2086"/>
      <c r="M457" s="2089"/>
      <c r="N457" s="71"/>
      <c r="O457" s="71"/>
      <c r="P457" s="71"/>
    </row>
    <row r="458" spans="3:16" ht="54.75" customHeight="1">
      <c r="C458" s="2084"/>
      <c r="D458" s="494" t="s">
        <v>1468</v>
      </c>
      <c r="E458" s="491"/>
      <c r="F458" s="1276">
        <v>45658</v>
      </c>
      <c r="G458" s="488">
        <v>45992</v>
      </c>
      <c r="H458" s="494" t="s">
        <v>1469</v>
      </c>
      <c r="I458" s="491"/>
      <c r="J458" s="2087"/>
      <c r="K458" s="2095"/>
      <c r="L458" s="2087"/>
      <c r="M458" s="2090"/>
      <c r="N458" s="71"/>
      <c r="O458" s="71"/>
      <c r="P458" s="71"/>
    </row>
    <row r="459" spans="3:16" ht="22.5" customHeight="1">
      <c r="C459" s="1265" t="s">
        <v>1430</v>
      </c>
      <c r="D459" s="490" t="s">
        <v>1470</v>
      </c>
      <c r="E459" s="491"/>
      <c r="F459" s="492"/>
      <c r="G459" s="492"/>
      <c r="H459" s="493"/>
      <c r="I459" s="495" t="s">
        <v>23</v>
      </c>
      <c r="J459" s="1269"/>
      <c r="K459" s="1270"/>
      <c r="L459" s="1269"/>
      <c r="M459" s="1268"/>
      <c r="N459" s="71"/>
      <c r="O459" s="71"/>
      <c r="P459" s="71"/>
    </row>
    <row r="460" spans="3:16" ht="50.25" customHeight="1">
      <c r="C460" s="1265" t="s">
        <v>1431</v>
      </c>
      <c r="D460" s="1272" t="s">
        <v>1471</v>
      </c>
      <c r="E460" s="495" t="s">
        <v>1472</v>
      </c>
      <c r="F460" s="1276">
        <v>45658</v>
      </c>
      <c r="G460" s="488">
        <v>45992</v>
      </c>
      <c r="H460" s="494" t="s">
        <v>576</v>
      </c>
      <c r="I460" s="491"/>
      <c r="J460" s="1269"/>
      <c r="K460" s="1269"/>
      <c r="L460" s="1269">
        <v>1.5</v>
      </c>
      <c r="M460" s="1268">
        <f>SUM(J460:L460)</f>
        <v>1.5</v>
      </c>
      <c r="N460" s="71"/>
      <c r="O460" s="71"/>
      <c r="P460" s="71"/>
    </row>
    <row r="461" spans="3:16" ht="33.75" customHeight="1">
      <c r="C461" s="2032" t="s">
        <v>80</v>
      </c>
      <c r="D461" s="2032"/>
      <c r="E461" s="2032"/>
      <c r="F461" s="2032"/>
      <c r="G461" s="2032"/>
      <c r="H461" s="2032"/>
      <c r="I461" s="2032"/>
      <c r="J461" s="878">
        <f>J432+J454</f>
        <v>25</v>
      </c>
      <c r="K461" s="878">
        <f>SUM(K432:K460)</f>
        <v>53.1</v>
      </c>
      <c r="L461" s="878">
        <f>SUM(L432:L460)</f>
        <v>41.7</v>
      </c>
      <c r="M461" s="879">
        <f>SUM(J461:L461)</f>
        <v>119.8</v>
      </c>
      <c r="N461" s="806"/>
      <c r="O461" s="806"/>
      <c r="P461" s="806"/>
    </row>
    <row r="462" spans="3:16" ht="30" customHeight="1">
      <c r="C462" s="1798" t="s">
        <v>81</v>
      </c>
      <c r="D462" s="1799"/>
      <c r="E462" s="1799"/>
      <c r="F462" s="1799"/>
      <c r="G462" s="1799"/>
      <c r="H462" s="1799"/>
      <c r="I462" s="1799"/>
      <c r="J462" s="1799"/>
      <c r="K462" s="1799"/>
      <c r="L462" s="1799"/>
      <c r="M462" s="1799"/>
      <c r="N462" s="1799"/>
      <c r="O462" s="1799"/>
      <c r="P462" s="1800"/>
    </row>
    <row r="463" spans="3:16" ht="56.25" customHeight="1">
      <c r="C463" s="1948" t="s">
        <v>1473</v>
      </c>
      <c r="D463" s="450" t="s">
        <v>3280</v>
      </c>
      <c r="E463" s="1523" t="s">
        <v>82</v>
      </c>
      <c r="F463" s="1524">
        <v>45658</v>
      </c>
      <c r="G463" s="1524">
        <v>45992</v>
      </c>
      <c r="H463" s="489" t="s">
        <v>1432</v>
      </c>
      <c r="I463" s="1618" t="s">
        <v>23</v>
      </c>
      <c r="J463" s="2106">
        <v>35.1</v>
      </c>
      <c r="K463" s="2106">
        <v>12</v>
      </c>
      <c r="L463" s="2103">
        <v>2</v>
      </c>
      <c r="M463" s="2103">
        <f>SUM(J463:L463)</f>
        <v>49.1</v>
      </c>
      <c r="N463" s="2110"/>
      <c r="O463" s="2110"/>
      <c r="P463" s="2110"/>
    </row>
    <row r="464" spans="3:16" ht="51">
      <c r="C464" s="1949"/>
      <c r="D464" s="1521" t="s">
        <v>1494</v>
      </c>
      <c r="E464" s="1523" t="s">
        <v>82</v>
      </c>
      <c r="F464" s="1524">
        <v>45658</v>
      </c>
      <c r="G464" s="1524">
        <v>45992</v>
      </c>
      <c r="H464" s="1521" t="s">
        <v>1495</v>
      </c>
      <c r="I464" s="1618" t="s">
        <v>23</v>
      </c>
      <c r="J464" s="2107"/>
      <c r="K464" s="2107"/>
      <c r="L464" s="2104"/>
      <c r="M464" s="2104"/>
      <c r="N464" s="2111"/>
      <c r="O464" s="2111"/>
      <c r="P464" s="2111"/>
    </row>
    <row r="465" spans="3:16" ht="40.5" customHeight="1">
      <c r="C465" s="1949"/>
      <c r="D465" s="1521" t="s">
        <v>1496</v>
      </c>
      <c r="E465" s="1523" t="s">
        <v>82</v>
      </c>
      <c r="F465" s="1524">
        <v>45658</v>
      </c>
      <c r="G465" s="1524">
        <v>45992</v>
      </c>
      <c r="H465" s="1521" t="s">
        <v>1497</v>
      </c>
      <c r="I465" s="1618" t="s">
        <v>23</v>
      </c>
      <c r="J465" s="2107"/>
      <c r="K465" s="2107"/>
      <c r="L465" s="2104"/>
      <c r="M465" s="2104"/>
      <c r="N465" s="2111"/>
      <c r="O465" s="2111"/>
      <c r="P465" s="2111"/>
    </row>
    <row r="466" spans="3:16" ht="51">
      <c r="C466" s="1949"/>
      <c r="D466" s="1521" t="s">
        <v>1498</v>
      </c>
      <c r="E466" s="1523" t="s">
        <v>82</v>
      </c>
      <c r="F466" s="1524">
        <v>45658</v>
      </c>
      <c r="G466" s="1524">
        <v>45992</v>
      </c>
      <c r="H466" s="1521" t="s">
        <v>1499</v>
      </c>
      <c r="I466" s="1618" t="s">
        <v>23</v>
      </c>
      <c r="J466" s="2107"/>
      <c r="K466" s="2107"/>
      <c r="L466" s="2104"/>
      <c r="M466" s="2104"/>
      <c r="N466" s="2111"/>
      <c r="O466" s="2111"/>
      <c r="P466" s="2111"/>
    </row>
    <row r="467" spans="3:16" ht="78" customHeight="1">
      <c r="C467" s="2109"/>
      <c r="D467" s="1521" t="s">
        <v>1500</v>
      </c>
      <c r="E467" s="1523" t="s">
        <v>82</v>
      </c>
      <c r="F467" s="1524">
        <v>45658</v>
      </c>
      <c r="G467" s="1524">
        <v>45992</v>
      </c>
      <c r="H467" s="1521" t="s">
        <v>331</v>
      </c>
      <c r="I467" s="1618" t="s">
        <v>23</v>
      </c>
      <c r="J467" s="2108"/>
      <c r="K467" s="2108"/>
      <c r="L467" s="2105"/>
      <c r="M467" s="2105"/>
      <c r="N467" s="2112"/>
      <c r="O467" s="2112"/>
      <c r="P467" s="2112"/>
    </row>
    <row r="468" spans="3:16" ht="33" customHeight="1">
      <c r="C468" s="2096" t="s">
        <v>260</v>
      </c>
      <c r="D468" s="2097"/>
      <c r="E468" s="2097"/>
      <c r="F468" s="2098"/>
      <c r="G468" s="777"/>
      <c r="H468" s="778"/>
      <c r="I468" s="777"/>
      <c r="J468" s="779"/>
      <c r="K468" s="780"/>
      <c r="L468" s="780"/>
      <c r="M468" s="780"/>
      <c r="N468" s="781"/>
      <c r="O468" s="781"/>
      <c r="P468" s="781"/>
    </row>
    <row r="469" spans="3:16" ht="28.5" customHeight="1">
      <c r="C469" s="782" t="s">
        <v>1474</v>
      </c>
      <c r="D469" s="2099" t="s">
        <v>3281</v>
      </c>
      <c r="E469" s="2100"/>
      <c r="F469" s="2100"/>
      <c r="G469" s="2101"/>
      <c r="H469" s="505"/>
      <c r="I469" s="148"/>
      <c r="J469" s="508"/>
      <c r="K469" s="509"/>
      <c r="L469" s="509"/>
      <c r="M469" s="509"/>
      <c r="N469" s="49"/>
      <c r="O469" s="49"/>
      <c r="P469" s="49"/>
    </row>
    <row r="470" spans="3:16" ht="125.25" customHeight="1">
      <c r="C470" s="449" t="s">
        <v>1475</v>
      </c>
      <c r="D470" s="1194" t="s">
        <v>1481</v>
      </c>
      <c r="E470" s="1203" t="s">
        <v>82</v>
      </c>
      <c r="F470" s="1204">
        <v>45658</v>
      </c>
      <c r="G470" s="1204">
        <v>45992</v>
      </c>
      <c r="H470" s="1194" t="s">
        <v>337</v>
      </c>
      <c r="I470" s="148" t="s">
        <v>72</v>
      </c>
      <c r="J470" s="508"/>
      <c r="K470" s="510">
        <v>3</v>
      </c>
      <c r="L470" s="510">
        <v>53</v>
      </c>
      <c r="M470" s="510">
        <f>SUM(J470:L470)</f>
        <v>56</v>
      </c>
      <c r="N470" s="49"/>
      <c r="O470" s="49"/>
      <c r="P470" s="49"/>
    </row>
    <row r="471" spans="3:16" ht="39.75" customHeight="1">
      <c r="C471" s="449" t="s">
        <v>1476</v>
      </c>
      <c r="D471" s="1194" t="s">
        <v>1482</v>
      </c>
      <c r="E471" s="1203" t="s">
        <v>82</v>
      </c>
      <c r="F471" s="1204">
        <v>45658</v>
      </c>
      <c r="G471" s="1204">
        <v>45992</v>
      </c>
      <c r="H471" s="505"/>
      <c r="I471" s="148" t="s">
        <v>72</v>
      </c>
      <c r="J471" s="508"/>
      <c r="K471" s="510">
        <v>0.5</v>
      </c>
      <c r="L471" s="509"/>
      <c r="M471" s="510">
        <f>SUM(J471:L471)</f>
        <v>0.5</v>
      </c>
      <c r="N471" s="49"/>
      <c r="O471" s="49"/>
      <c r="P471" s="49"/>
    </row>
    <row r="472" spans="3:16" ht="81" customHeight="1">
      <c r="C472" s="449" t="s">
        <v>1477</v>
      </c>
      <c r="D472" s="1194" t="s">
        <v>1483</v>
      </c>
      <c r="E472" s="1203" t="s">
        <v>82</v>
      </c>
      <c r="F472" s="1204">
        <v>45658</v>
      </c>
      <c r="G472" s="1204">
        <v>45992</v>
      </c>
      <c r="H472" s="1194" t="s">
        <v>3286</v>
      </c>
      <c r="I472" s="148" t="s">
        <v>72</v>
      </c>
      <c r="J472" s="508"/>
      <c r="K472" s="510">
        <v>1</v>
      </c>
      <c r="L472" s="510">
        <v>2</v>
      </c>
      <c r="M472" s="510">
        <f>SUM(J472:L472)</f>
        <v>3</v>
      </c>
      <c r="N472" s="49"/>
      <c r="O472" s="49"/>
      <c r="P472" s="49"/>
    </row>
    <row r="473" spans="3:16" ht="85.5" customHeight="1">
      <c r="C473" s="449" t="s">
        <v>1478</v>
      </c>
      <c r="D473" s="1194" t="s">
        <v>1484</v>
      </c>
      <c r="E473" s="1203" t="s">
        <v>1485</v>
      </c>
      <c r="F473" s="1204">
        <v>45658</v>
      </c>
      <c r="G473" s="1204">
        <v>45992</v>
      </c>
      <c r="H473" s="1194" t="s">
        <v>1484</v>
      </c>
      <c r="I473" s="148" t="s">
        <v>23</v>
      </c>
      <c r="J473" s="508"/>
      <c r="K473" s="510">
        <v>2.5920000000000001</v>
      </c>
      <c r="L473" s="509"/>
      <c r="M473" s="510">
        <f>SUM(J473:L473)</f>
        <v>2.5920000000000001</v>
      </c>
      <c r="N473" s="49"/>
      <c r="O473" s="49"/>
      <c r="P473" s="49"/>
    </row>
    <row r="474" spans="3:16" ht="11.25" customHeight="1">
      <c r="C474" s="772"/>
      <c r="D474" s="1194"/>
      <c r="E474" s="1203"/>
      <c r="F474" s="1204"/>
      <c r="G474" s="1204"/>
      <c r="H474" s="1194"/>
      <c r="I474" s="148"/>
      <c r="J474" s="508"/>
      <c r="K474" s="510"/>
      <c r="L474" s="509"/>
      <c r="M474" s="510"/>
      <c r="N474" s="49"/>
      <c r="O474" s="49"/>
      <c r="P474" s="49"/>
    </row>
    <row r="475" spans="3:16" ht="30" customHeight="1">
      <c r="C475" s="782" t="s">
        <v>1479</v>
      </c>
      <c r="D475" s="450" t="s">
        <v>3282</v>
      </c>
      <c r="E475" s="1203" t="s">
        <v>82</v>
      </c>
      <c r="F475" s="1204">
        <v>45658</v>
      </c>
      <c r="G475" s="1204">
        <v>45992</v>
      </c>
      <c r="H475" s="2102" t="s">
        <v>1486</v>
      </c>
      <c r="I475" s="148" t="s">
        <v>23</v>
      </c>
      <c r="J475" s="2103"/>
      <c r="K475" s="2106">
        <v>2</v>
      </c>
      <c r="L475" s="2103"/>
      <c r="M475" s="2106">
        <f>SUM(J475:L475)</f>
        <v>2</v>
      </c>
      <c r="N475" s="49"/>
      <c r="O475" s="49"/>
      <c r="P475" s="49"/>
    </row>
    <row r="476" spans="3:16" ht="30" customHeight="1">
      <c r="C476" s="2119" t="s">
        <v>1480</v>
      </c>
      <c r="D476" s="1194" t="s">
        <v>1487</v>
      </c>
      <c r="E476" s="1203" t="s">
        <v>82</v>
      </c>
      <c r="F476" s="1204">
        <v>45658</v>
      </c>
      <c r="G476" s="1204">
        <v>45992</v>
      </c>
      <c r="H476" s="1961"/>
      <c r="I476" s="148" t="s">
        <v>23</v>
      </c>
      <c r="J476" s="2104"/>
      <c r="K476" s="2107"/>
      <c r="L476" s="2104"/>
      <c r="M476" s="2107"/>
      <c r="N476" s="49"/>
      <c r="O476" s="49"/>
      <c r="P476" s="49"/>
    </row>
    <row r="477" spans="3:16" ht="30" customHeight="1">
      <c r="C477" s="2120"/>
      <c r="D477" s="1194" t="s">
        <v>1488</v>
      </c>
      <c r="E477" s="1203" t="s">
        <v>82</v>
      </c>
      <c r="F477" s="1204">
        <v>45658</v>
      </c>
      <c r="G477" s="1204">
        <v>45992</v>
      </c>
      <c r="H477" s="1961"/>
      <c r="I477" s="148" t="s">
        <v>23</v>
      </c>
      <c r="J477" s="2104"/>
      <c r="K477" s="2107"/>
      <c r="L477" s="2104"/>
      <c r="M477" s="2107"/>
      <c r="N477" s="49"/>
      <c r="O477" s="49"/>
      <c r="P477" s="49"/>
    </row>
    <row r="478" spans="3:16" ht="30" customHeight="1">
      <c r="C478" s="2120"/>
      <c r="D478" s="1194" t="s">
        <v>1489</v>
      </c>
      <c r="E478" s="1203" t="s">
        <v>82</v>
      </c>
      <c r="F478" s="1204">
        <v>45658</v>
      </c>
      <c r="G478" s="1204">
        <v>45992</v>
      </c>
      <c r="H478" s="1961"/>
      <c r="I478" s="148" t="s">
        <v>23</v>
      </c>
      <c r="J478" s="2104"/>
      <c r="K478" s="2107"/>
      <c r="L478" s="2104"/>
      <c r="M478" s="2107"/>
      <c r="N478" s="49"/>
      <c r="O478" s="49"/>
      <c r="P478" s="49"/>
    </row>
    <row r="479" spans="3:16" ht="46.5" customHeight="1">
      <c r="C479" s="2120"/>
      <c r="D479" s="1194" t="s">
        <v>1490</v>
      </c>
      <c r="E479" s="1203" t="s">
        <v>82</v>
      </c>
      <c r="F479" s="1204">
        <v>45658</v>
      </c>
      <c r="G479" s="1204">
        <v>45992</v>
      </c>
      <c r="H479" s="1961"/>
      <c r="I479" s="148" t="s">
        <v>23</v>
      </c>
      <c r="J479" s="2104"/>
      <c r="K479" s="2107"/>
      <c r="L479" s="2104"/>
      <c r="M479" s="2107"/>
      <c r="N479" s="49"/>
      <c r="O479" s="49"/>
      <c r="P479" s="49"/>
    </row>
    <row r="480" spans="3:16" ht="48.75" customHeight="1">
      <c r="C480" s="2120"/>
      <c r="D480" s="1194" t="s">
        <v>1491</v>
      </c>
      <c r="E480" s="1203" t="s">
        <v>82</v>
      </c>
      <c r="F480" s="1204">
        <v>45658</v>
      </c>
      <c r="G480" s="1204">
        <v>45992</v>
      </c>
      <c r="H480" s="1961"/>
      <c r="I480" s="148" t="s">
        <v>23</v>
      </c>
      <c r="J480" s="2104"/>
      <c r="K480" s="2107"/>
      <c r="L480" s="2104"/>
      <c r="M480" s="2107"/>
      <c r="N480" s="49"/>
      <c r="O480" s="49"/>
      <c r="P480" s="49"/>
    </row>
    <row r="481" spans="3:16" ht="39" customHeight="1">
      <c r="C481" s="2120"/>
      <c r="D481" s="1194" t="s">
        <v>1492</v>
      </c>
      <c r="E481" s="1203" t="s">
        <v>82</v>
      </c>
      <c r="F481" s="1204">
        <v>45658</v>
      </c>
      <c r="G481" s="1204">
        <v>45992</v>
      </c>
      <c r="H481" s="1961"/>
      <c r="I481" s="148" t="s">
        <v>23</v>
      </c>
      <c r="J481" s="2104"/>
      <c r="K481" s="2107"/>
      <c r="L481" s="2104"/>
      <c r="M481" s="2107"/>
      <c r="N481" s="49"/>
      <c r="O481" s="49"/>
      <c r="P481" s="49"/>
    </row>
    <row r="482" spans="3:16" ht="51.75" customHeight="1">
      <c r="C482" s="2121"/>
      <c r="D482" s="1194" t="s">
        <v>3287</v>
      </c>
      <c r="E482" s="1203" t="s">
        <v>82</v>
      </c>
      <c r="F482" s="1204">
        <v>45658</v>
      </c>
      <c r="G482" s="1204">
        <v>45992</v>
      </c>
      <c r="H482" s="1194" t="s">
        <v>1493</v>
      </c>
      <c r="I482" s="148" t="s">
        <v>23</v>
      </c>
      <c r="J482" s="2105"/>
      <c r="K482" s="2108"/>
      <c r="L482" s="2105"/>
      <c r="M482" s="2108"/>
      <c r="N482" s="49"/>
      <c r="O482" s="49"/>
      <c r="P482" s="49"/>
    </row>
    <row r="483" spans="3:16" ht="30" customHeight="1">
      <c r="C483" s="2122" t="s">
        <v>3285</v>
      </c>
      <c r="D483" s="2123"/>
      <c r="E483" s="2123"/>
      <c r="F483" s="2124"/>
      <c r="J483" s="201"/>
      <c r="K483" s="201"/>
      <c r="L483" s="201"/>
      <c r="M483" s="201"/>
    </row>
    <row r="484" spans="3:16" ht="23.25" customHeight="1">
      <c r="C484" s="328" t="s">
        <v>3470</v>
      </c>
      <c r="D484" s="2125" t="s">
        <v>332</v>
      </c>
      <c r="E484" s="2126"/>
      <c r="F484" s="774"/>
      <c r="G484" s="775"/>
      <c r="H484" s="773"/>
      <c r="I484" s="1205"/>
      <c r="J484" s="196"/>
      <c r="K484" s="196"/>
      <c r="L484" s="196"/>
      <c r="M484" s="196"/>
      <c r="N484" s="17"/>
      <c r="O484" s="17"/>
      <c r="P484" s="17"/>
    </row>
    <row r="485" spans="3:16" ht="87.75" customHeight="1">
      <c r="C485" s="2127" t="s">
        <v>3334</v>
      </c>
      <c r="D485" s="2129" t="s">
        <v>3283</v>
      </c>
      <c r="E485" s="1801" t="s">
        <v>577</v>
      </c>
      <c r="F485" s="2066">
        <v>45658</v>
      </c>
      <c r="G485" s="2066">
        <v>45992</v>
      </c>
      <c r="H485" s="1277" t="s">
        <v>3284</v>
      </c>
      <c r="I485" s="1532" t="s">
        <v>23</v>
      </c>
      <c r="J485" s="2113"/>
      <c r="K485" s="2113">
        <v>2</v>
      </c>
      <c r="L485" s="2113"/>
      <c r="M485" s="2113">
        <f>SUM(J485:L485)</f>
        <v>2</v>
      </c>
      <c r="N485" s="1278"/>
      <c r="O485" s="1278"/>
      <c r="P485" s="1278"/>
    </row>
    <row r="486" spans="3:16" ht="63" customHeight="1">
      <c r="C486" s="2128"/>
      <c r="D486" s="2130"/>
      <c r="E486" s="1801"/>
      <c r="F486" s="2066"/>
      <c r="G486" s="2066"/>
      <c r="H486" s="1277" t="s">
        <v>578</v>
      </c>
      <c r="I486" s="1532" t="s">
        <v>23</v>
      </c>
      <c r="J486" s="2114"/>
      <c r="K486" s="2114"/>
      <c r="L486" s="2114"/>
      <c r="M486" s="2114"/>
      <c r="N486" s="1278"/>
      <c r="O486" s="1278"/>
      <c r="P486" s="1278"/>
    </row>
    <row r="487" spans="3:16" ht="29.25" customHeight="1">
      <c r="C487" s="1280" t="s">
        <v>3335</v>
      </c>
      <c r="D487" s="2115" t="s">
        <v>333</v>
      </c>
      <c r="E487" s="2116"/>
      <c r="F487" s="2116"/>
      <c r="G487" s="2117"/>
      <c r="H487" s="184"/>
      <c r="I487" s="1532"/>
      <c r="J487" s="1278"/>
      <c r="K487" s="1278"/>
      <c r="L487" s="1278"/>
      <c r="M487" s="1278"/>
      <c r="N487" s="1278"/>
      <c r="O487" s="1278"/>
      <c r="P487" s="1278"/>
    </row>
    <row r="488" spans="3:16" ht="97.5" customHeight="1">
      <c r="C488" s="1280" t="s">
        <v>3336</v>
      </c>
      <c r="D488" s="184" t="s">
        <v>579</v>
      </c>
      <c r="E488" s="209" t="s">
        <v>82</v>
      </c>
      <c r="F488" s="1524">
        <v>45658</v>
      </c>
      <c r="G488" s="1524">
        <v>45992</v>
      </c>
      <c r="H488" s="184" t="s">
        <v>334</v>
      </c>
      <c r="I488" s="1532"/>
      <c r="J488" s="1278"/>
      <c r="K488" s="1278">
        <v>0.5</v>
      </c>
      <c r="L488" s="1278"/>
      <c r="M488" s="1278">
        <f>SUM(J488:L488)</f>
        <v>0.5</v>
      </c>
      <c r="N488" s="1278"/>
      <c r="O488" s="1278"/>
      <c r="P488" s="1278"/>
    </row>
    <row r="489" spans="3:16" ht="21.75" customHeight="1">
      <c r="C489" s="1280" t="s">
        <v>3471</v>
      </c>
      <c r="D489" s="2115" t="s">
        <v>335</v>
      </c>
      <c r="E489" s="2116"/>
      <c r="F489" s="2116"/>
      <c r="G489" s="2117"/>
      <c r="H489" s="184"/>
      <c r="I489" s="1281"/>
      <c r="J489" s="54"/>
      <c r="K489" s="54"/>
      <c r="L489" s="54"/>
      <c r="M489" s="54"/>
      <c r="N489" s="54"/>
      <c r="O489" s="54"/>
      <c r="P489" s="1278"/>
    </row>
    <row r="490" spans="3:16" ht="127.5" customHeight="1">
      <c r="C490" s="1282" t="s">
        <v>3337</v>
      </c>
      <c r="D490" s="1614" t="s">
        <v>336</v>
      </c>
      <c r="E490" s="297" t="s">
        <v>82</v>
      </c>
      <c r="F490" s="776">
        <v>45658</v>
      </c>
      <c r="G490" s="776">
        <v>45992</v>
      </c>
      <c r="H490" s="1614" t="s">
        <v>337</v>
      </c>
      <c r="I490" s="299" t="s">
        <v>23</v>
      </c>
      <c r="J490" s="1284"/>
      <c r="K490" s="1284">
        <v>1</v>
      </c>
      <c r="L490" s="1284"/>
      <c r="M490" s="1284">
        <f>SUM(J490:L490)</f>
        <v>1</v>
      </c>
      <c r="N490" s="1284"/>
      <c r="O490" s="1284"/>
      <c r="P490" s="1284"/>
    </row>
    <row r="491" spans="3:16" ht="28.5" customHeight="1">
      <c r="C491" s="45" t="s">
        <v>3472</v>
      </c>
      <c r="D491" s="2118" t="s">
        <v>580</v>
      </c>
      <c r="E491" s="1961"/>
      <c r="F491" s="1961"/>
      <c r="G491" s="1961"/>
      <c r="H491" s="1520"/>
      <c r="I491" s="1532"/>
      <c r="J491" s="1278"/>
      <c r="K491" s="1278"/>
      <c r="L491" s="1278"/>
      <c r="M491" s="1278"/>
      <c r="N491" s="1278"/>
      <c r="O491" s="1278"/>
      <c r="P491" s="1278"/>
    </row>
    <row r="492" spans="3:16" ht="135.75" customHeight="1">
      <c r="C492" s="45" t="s">
        <v>3338</v>
      </c>
      <c r="D492" s="1520" t="s">
        <v>338</v>
      </c>
      <c r="E492" s="1532" t="s">
        <v>82</v>
      </c>
      <c r="F492" s="1524">
        <v>45658</v>
      </c>
      <c r="G492" s="1524">
        <v>45992</v>
      </c>
      <c r="H492" s="1520" t="s">
        <v>337</v>
      </c>
      <c r="I492" s="1532" t="s">
        <v>23</v>
      </c>
      <c r="J492" s="1278"/>
      <c r="K492" s="1278">
        <v>0.8</v>
      </c>
      <c r="L492" s="1278"/>
      <c r="M492" s="1278">
        <f>SUM(J492:L492)</f>
        <v>0.8</v>
      </c>
      <c r="N492" s="1278"/>
      <c r="O492" s="1278"/>
      <c r="P492" s="1278"/>
    </row>
    <row r="493" spans="3:16" ht="39.75" customHeight="1">
      <c r="C493" s="2142" t="s">
        <v>83</v>
      </c>
      <c r="D493" s="2142"/>
      <c r="E493" s="2142"/>
      <c r="F493" s="2142"/>
      <c r="G493" s="2142"/>
      <c r="H493" s="2142"/>
      <c r="I493" s="2143"/>
      <c r="J493" s="1286">
        <f>SUM(J463:J492)</f>
        <v>35.1</v>
      </c>
      <c r="K493" s="1286">
        <f>SUM(K463:K492)</f>
        <v>25.391999999999999</v>
      </c>
      <c r="L493" s="1286">
        <f>SUM(L463:L492)</f>
        <v>57</v>
      </c>
      <c r="M493" s="1286">
        <f>SUM(J493:L493)</f>
        <v>117.492</v>
      </c>
      <c r="N493" s="1287"/>
      <c r="O493" s="1287"/>
      <c r="P493" s="1288"/>
    </row>
    <row r="494" spans="3:16" ht="35.25" customHeight="1">
      <c r="C494" s="211"/>
      <c r="D494" s="212"/>
      <c r="E494" s="212"/>
      <c r="F494" s="212"/>
      <c r="G494" s="1789" t="s">
        <v>802</v>
      </c>
      <c r="H494" s="1789"/>
      <c r="I494" s="1789"/>
      <c r="J494" s="212"/>
      <c r="K494" s="212"/>
      <c r="L494" s="212"/>
      <c r="M494" s="212"/>
      <c r="N494" s="212"/>
      <c r="O494" s="212"/>
      <c r="P494" s="213"/>
    </row>
    <row r="495" spans="3:16" ht="46.5" customHeight="1">
      <c r="C495" s="272" t="s">
        <v>3473</v>
      </c>
      <c r="D495" s="45" t="s">
        <v>86</v>
      </c>
      <c r="E495" s="57" t="s">
        <v>87</v>
      </c>
      <c r="F495" s="209" t="s">
        <v>3199</v>
      </c>
      <c r="G495" s="209" t="s">
        <v>909</v>
      </c>
      <c r="H495" s="1520" t="s">
        <v>88</v>
      </c>
      <c r="I495" s="44" t="s">
        <v>23</v>
      </c>
      <c r="J495" s="106"/>
      <c r="K495" s="106">
        <f>0+0.5</f>
        <v>0.5</v>
      </c>
      <c r="L495" s="106"/>
      <c r="M495" s="110">
        <f t="shared" ref="M495:M496" si="14">SUM(K495:L495)</f>
        <v>0.5</v>
      </c>
      <c r="N495" s="123"/>
      <c r="O495" s="123"/>
      <c r="P495" s="123"/>
    </row>
    <row r="496" spans="3:16" ht="38.25">
      <c r="C496" s="272" t="s">
        <v>3474</v>
      </c>
      <c r="D496" s="45" t="s">
        <v>84</v>
      </c>
      <c r="E496" s="57" t="s">
        <v>82</v>
      </c>
      <c r="F496" s="209" t="s">
        <v>3199</v>
      </c>
      <c r="G496" s="209" t="s">
        <v>909</v>
      </c>
      <c r="H496" s="1520" t="s">
        <v>85</v>
      </c>
      <c r="I496" s="44" t="s">
        <v>23</v>
      </c>
      <c r="J496" s="138"/>
      <c r="K496" s="106">
        <f>0+0.7</f>
        <v>0.7</v>
      </c>
      <c r="L496" s="106"/>
      <c r="M496" s="110">
        <f t="shared" si="14"/>
        <v>0.7</v>
      </c>
      <c r="N496" s="123"/>
      <c r="O496" s="123"/>
      <c r="P496" s="123"/>
    </row>
    <row r="497" spans="1:16" ht="31.5" customHeight="1">
      <c r="C497" s="1992" t="s">
        <v>89</v>
      </c>
      <c r="D497" s="1992"/>
      <c r="E497" s="1992"/>
      <c r="F497" s="1992"/>
      <c r="G497" s="1992"/>
      <c r="H497" s="1992"/>
      <c r="I497" s="1992"/>
      <c r="J497" s="133">
        <f>SUM(J495:J496)</f>
        <v>0</v>
      </c>
      <c r="K497" s="133">
        <f>SUM(K495:K496)</f>
        <v>1.2</v>
      </c>
      <c r="L497" s="133"/>
      <c r="M497" s="133">
        <f>SUM(M495:M496)</f>
        <v>1.2</v>
      </c>
      <c r="N497" s="133"/>
      <c r="O497" s="133"/>
      <c r="P497" s="134"/>
    </row>
    <row r="498" spans="1:16">
      <c r="C498" s="2144"/>
      <c r="D498" s="2144"/>
      <c r="E498" s="2144"/>
      <c r="F498" s="2144"/>
      <c r="G498" s="2144"/>
      <c r="H498" s="2144"/>
      <c r="I498" s="2144"/>
      <c r="J498" s="135"/>
      <c r="K498" s="135"/>
      <c r="L498" s="135"/>
      <c r="M498" s="135"/>
      <c r="N498" s="135"/>
      <c r="O498" s="135"/>
      <c r="P498" s="136"/>
    </row>
    <row r="499" spans="1:16" ht="22.5" customHeight="1">
      <c r="C499" s="2145" t="s">
        <v>865</v>
      </c>
      <c r="D499" s="2146"/>
      <c r="E499" s="2146"/>
      <c r="F499" s="2146"/>
      <c r="G499" s="2146"/>
      <c r="H499" s="2146"/>
      <c r="I499" s="28"/>
      <c r="J499" s="137"/>
      <c r="K499" s="137"/>
      <c r="L499" s="137"/>
      <c r="M499" s="137"/>
      <c r="N499" s="137"/>
      <c r="O499" s="137"/>
      <c r="P499" s="330"/>
    </row>
    <row r="500" spans="1:16" ht="22.5" customHeight="1">
      <c r="C500" s="613"/>
      <c r="D500" s="2147" t="s">
        <v>262</v>
      </c>
      <c r="E500" s="2148"/>
      <c r="F500" s="2148"/>
      <c r="G500" s="2148"/>
      <c r="H500" s="2149"/>
      <c r="I500" s="26"/>
      <c r="J500" s="614"/>
      <c r="K500" s="614"/>
      <c r="L500" s="614"/>
      <c r="M500" s="614"/>
      <c r="N500" s="614"/>
      <c r="O500" s="618"/>
      <c r="P500" s="615"/>
    </row>
    <row r="501" spans="1:16" ht="35.25" customHeight="1">
      <c r="C501" s="2127" t="s">
        <v>3205</v>
      </c>
      <c r="D501" s="489" t="s">
        <v>3200</v>
      </c>
      <c r="E501" s="487" t="s">
        <v>339</v>
      </c>
      <c r="F501" s="496">
        <v>45658</v>
      </c>
      <c r="G501" s="496">
        <v>45992</v>
      </c>
      <c r="H501" s="1613" t="s">
        <v>340</v>
      </c>
      <c r="I501" s="487" t="s">
        <v>23</v>
      </c>
      <c r="J501" s="2132"/>
      <c r="K501" s="2134">
        <v>3</v>
      </c>
      <c r="L501" s="2136"/>
      <c r="M501" s="2136">
        <f>SUM(K501:L501)</f>
        <v>3</v>
      </c>
      <c r="N501" s="616"/>
      <c r="O501" s="52"/>
      <c r="P501" s="617"/>
    </row>
    <row r="502" spans="1:16" ht="42.75" customHeight="1">
      <c r="C502" s="2131"/>
      <c r="D502" s="494" t="s">
        <v>3201</v>
      </c>
      <c r="E502" s="495" t="s">
        <v>339</v>
      </c>
      <c r="F502" s="496">
        <v>45658</v>
      </c>
      <c r="G502" s="496">
        <v>45992</v>
      </c>
      <c r="H502" s="1473" t="s">
        <v>3202</v>
      </c>
      <c r="I502" s="491" t="s">
        <v>23</v>
      </c>
      <c r="J502" s="2046"/>
      <c r="K502" s="2048"/>
      <c r="L502" s="2137"/>
      <c r="M502" s="2137"/>
      <c r="N502" s="616"/>
      <c r="O502" s="52"/>
      <c r="P502" s="617"/>
    </row>
    <row r="503" spans="1:16" ht="51.75" customHeight="1">
      <c r="C503" s="2128"/>
      <c r="D503" s="494" t="s">
        <v>3203</v>
      </c>
      <c r="E503" s="495" t="s">
        <v>339</v>
      </c>
      <c r="F503" s="496">
        <v>45658</v>
      </c>
      <c r="G503" s="496">
        <v>45992</v>
      </c>
      <c r="H503" s="1473" t="s">
        <v>3204</v>
      </c>
      <c r="I503" s="495" t="s">
        <v>23</v>
      </c>
      <c r="J503" s="2133"/>
      <c r="K503" s="2135"/>
      <c r="L503" s="2138"/>
      <c r="M503" s="2138"/>
      <c r="N503" s="616"/>
      <c r="O503" s="52"/>
      <c r="P503" s="617"/>
    </row>
    <row r="504" spans="1:16" ht="25.5" customHeight="1">
      <c r="C504" s="2139" t="s">
        <v>895</v>
      </c>
      <c r="D504" s="2140"/>
      <c r="E504" s="2140"/>
      <c r="F504" s="2140"/>
      <c r="G504" s="2140"/>
      <c r="H504" s="2140"/>
      <c r="I504" s="2141"/>
      <c r="J504" s="248"/>
      <c r="K504" s="248">
        <f>SUM(K501:K503)</f>
        <v>3</v>
      </c>
      <c r="L504" s="248"/>
      <c r="M504" s="248">
        <f>SUM(K504:L504)</f>
        <v>3</v>
      </c>
      <c r="N504" s="248"/>
      <c r="O504" s="619"/>
      <c r="P504" s="331"/>
    </row>
    <row r="505" spans="1:16" ht="29.25" customHeight="1">
      <c r="C505" s="1992" t="s">
        <v>426</v>
      </c>
      <c r="D505" s="1992"/>
      <c r="E505" s="1992"/>
      <c r="F505" s="1992"/>
      <c r="G505" s="1992"/>
      <c r="H505" s="1992"/>
      <c r="I505" s="1992"/>
      <c r="J505" s="133">
        <f>J497+J504</f>
        <v>0</v>
      </c>
      <c r="K505" s="133">
        <f>K497+K504</f>
        <v>4.2</v>
      </c>
      <c r="L505" s="133">
        <f>L497+L504</f>
        <v>0</v>
      </c>
      <c r="M505" s="133">
        <f>M497+M504</f>
        <v>4.2</v>
      </c>
      <c r="N505" s="133"/>
      <c r="O505" s="133"/>
      <c r="P505" s="134"/>
    </row>
    <row r="506" spans="1:16" ht="30.75" customHeight="1">
      <c r="C506" s="1925" t="s">
        <v>90</v>
      </c>
      <c r="D506" s="1925"/>
      <c r="E506" s="1925"/>
      <c r="F506" s="1925"/>
      <c r="G506" s="1925"/>
      <c r="H506" s="1925"/>
      <c r="I506" s="1925"/>
      <c r="J506" s="807">
        <f t="shared" ref="J506:O506" si="15">J493+J505</f>
        <v>35.1</v>
      </c>
      <c r="K506" s="807">
        <f t="shared" si="15"/>
        <v>29.591999999999999</v>
      </c>
      <c r="L506" s="807">
        <f t="shared" si="15"/>
        <v>57</v>
      </c>
      <c r="M506" s="807">
        <f t="shared" si="15"/>
        <v>121.69200000000001</v>
      </c>
      <c r="N506" s="807">
        <f t="shared" si="15"/>
        <v>0</v>
      </c>
      <c r="O506" s="807">
        <f t="shared" si="15"/>
        <v>0</v>
      </c>
      <c r="P506" s="807"/>
    </row>
    <row r="507" spans="1:16" ht="32.25" customHeight="1">
      <c r="C507" s="2155" t="s">
        <v>91</v>
      </c>
      <c r="D507" s="2156"/>
      <c r="E507" s="2156"/>
      <c r="F507" s="2156"/>
      <c r="G507" s="2156"/>
      <c r="H507" s="2156"/>
      <c r="I507" s="2156"/>
      <c r="J507" s="2156"/>
      <c r="K507" s="2156"/>
      <c r="L507" s="2156"/>
      <c r="M507" s="2156"/>
      <c r="N507" s="2156"/>
      <c r="O507" s="2156"/>
      <c r="P507" s="2157"/>
    </row>
    <row r="508" spans="1:16" ht="32.25" customHeight="1">
      <c r="A508" s="14"/>
      <c r="B508" s="512"/>
      <c r="C508" s="814" t="s">
        <v>1501</v>
      </c>
      <c r="D508" s="815" t="s">
        <v>1502</v>
      </c>
      <c r="E508" s="816"/>
      <c r="F508" s="817"/>
      <c r="G508" s="817"/>
      <c r="H508" s="818"/>
      <c r="I508" s="816"/>
      <c r="J508" s="819"/>
      <c r="K508" s="819"/>
      <c r="L508" s="819"/>
      <c r="M508" s="820"/>
      <c r="N508" s="46"/>
      <c r="O508" s="46"/>
      <c r="P508" s="46"/>
    </row>
    <row r="509" spans="1:16" ht="54.75" customHeight="1">
      <c r="A509" s="14"/>
      <c r="B509" s="512"/>
      <c r="C509" s="2158" t="s">
        <v>1503</v>
      </c>
      <c r="D509" s="1624" t="s">
        <v>581</v>
      </c>
      <c r="E509" s="2161" t="s">
        <v>92</v>
      </c>
      <c r="F509" s="2164">
        <v>45658</v>
      </c>
      <c r="G509" s="2164">
        <v>45992</v>
      </c>
      <c r="H509" s="515" t="s">
        <v>1504</v>
      </c>
      <c r="I509" s="2167" t="s">
        <v>23</v>
      </c>
      <c r="J509" s="1770">
        <v>10.5</v>
      </c>
      <c r="K509" s="1770">
        <v>3.5</v>
      </c>
      <c r="L509" s="1776">
        <v>0.4</v>
      </c>
      <c r="M509" s="1773">
        <f>J509+K509+L509</f>
        <v>14.4</v>
      </c>
      <c r="N509" s="2170"/>
      <c r="O509" s="2170"/>
      <c r="P509" s="2170"/>
    </row>
    <row r="510" spans="1:16" ht="32.25" customHeight="1">
      <c r="A510" s="14"/>
      <c r="B510" s="512"/>
      <c r="C510" s="2159"/>
      <c r="D510" s="1624" t="s">
        <v>582</v>
      </c>
      <c r="E510" s="2162"/>
      <c r="F510" s="2165"/>
      <c r="G510" s="2165"/>
      <c r="H510" s="515" t="s">
        <v>1505</v>
      </c>
      <c r="I510" s="2168"/>
      <c r="J510" s="1771"/>
      <c r="K510" s="1771"/>
      <c r="L510" s="1777"/>
      <c r="M510" s="1774"/>
      <c r="N510" s="2171"/>
      <c r="O510" s="2171"/>
      <c r="P510" s="2171"/>
    </row>
    <row r="511" spans="1:16">
      <c r="A511" s="14"/>
      <c r="B511" s="512"/>
      <c r="C511" s="2159"/>
      <c r="D511" s="518" t="s">
        <v>1506</v>
      </c>
      <c r="E511" s="2162"/>
      <c r="F511" s="2165"/>
      <c r="G511" s="2165"/>
      <c r="H511" s="478"/>
      <c r="I511" s="2168"/>
      <c r="J511" s="1771"/>
      <c r="K511" s="1771"/>
      <c r="L511" s="1777"/>
      <c r="M511" s="1774"/>
      <c r="N511" s="2171"/>
      <c r="O511" s="2171"/>
      <c r="P511" s="2171"/>
    </row>
    <row r="512" spans="1:16">
      <c r="A512" s="14"/>
      <c r="B512" s="512"/>
      <c r="C512" s="2159"/>
      <c r="D512" s="518" t="s">
        <v>1507</v>
      </c>
      <c r="E512" s="2162"/>
      <c r="F512" s="2165"/>
      <c r="G512" s="2165"/>
      <c r="H512" s="478"/>
      <c r="I512" s="2168"/>
      <c r="J512" s="1771"/>
      <c r="K512" s="1771"/>
      <c r="L512" s="1777"/>
      <c r="M512" s="1774"/>
      <c r="N512" s="2171"/>
      <c r="O512" s="2171"/>
      <c r="P512" s="2171"/>
    </row>
    <row r="513" spans="1:16" ht="24">
      <c r="A513" s="14"/>
      <c r="B513" s="512"/>
      <c r="C513" s="2159"/>
      <c r="D513" s="518" t="s">
        <v>1508</v>
      </c>
      <c r="E513" s="2162"/>
      <c r="F513" s="2165"/>
      <c r="G513" s="2165"/>
      <c r="H513" s="478"/>
      <c r="I513" s="2168"/>
      <c r="J513" s="1771"/>
      <c r="K513" s="1771"/>
      <c r="L513" s="1777"/>
      <c r="M513" s="1774"/>
      <c r="N513" s="2171"/>
      <c r="O513" s="2171"/>
      <c r="P513" s="2171"/>
    </row>
    <row r="514" spans="1:16" ht="24">
      <c r="A514" s="14"/>
      <c r="B514" s="512"/>
      <c r="C514" s="2159"/>
      <c r="D514" s="518" t="s">
        <v>1509</v>
      </c>
      <c r="E514" s="2162"/>
      <c r="F514" s="2165"/>
      <c r="G514" s="2165"/>
      <c r="H514" s="478"/>
      <c r="I514" s="2168"/>
      <c r="J514" s="1771"/>
      <c r="K514" s="1771"/>
      <c r="L514" s="1777"/>
      <c r="M514" s="1774"/>
      <c r="N514" s="2171"/>
      <c r="O514" s="2171"/>
      <c r="P514" s="2171"/>
    </row>
    <row r="515" spans="1:16" ht="24">
      <c r="A515" s="14"/>
      <c r="B515" s="512"/>
      <c r="C515" s="2160"/>
      <c r="D515" s="821" t="s">
        <v>1510</v>
      </c>
      <c r="E515" s="2163"/>
      <c r="F515" s="2166"/>
      <c r="G515" s="2166"/>
      <c r="H515" s="822"/>
      <c r="I515" s="2169"/>
      <c r="J515" s="2154"/>
      <c r="K515" s="2154"/>
      <c r="L515" s="2150"/>
      <c r="M515" s="1785"/>
      <c r="N515" s="2172"/>
      <c r="O515" s="2172"/>
      <c r="P515" s="2172"/>
    </row>
    <row r="516" spans="1:16" ht="32.25" customHeight="1">
      <c r="A516" s="14"/>
      <c r="B516" s="512"/>
      <c r="C516" s="814" t="s">
        <v>1511</v>
      </c>
      <c r="D516" s="815" t="s">
        <v>1512</v>
      </c>
      <c r="E516" s="816"/>
      <c r="F516" s="816"/>
      <c r="G516" s="816"/>
      <c r="H516" s="818"/>
      <c r="I516" s="816"/>
      <c r="J516" s="823"/>
      <c r="K516" s="823"/>
      <c r="L516" s="823"/>
      <c r="M516" s="824"/>
      <c r="N516" s="46"/>
      <c r="O516" s="46"/>
      <c r="P516" s="46"/>
    </row>
    <row r="517" spans="1:16" ht="32.25" customHeight="1">
      <c r="A517" s="14"/>
      <c r="B517" s="512"/>
      <c r="C517" s="2151" t="s">
        <v>1513</v>
      </c>
      <c r="D517" s="513" t="s">
        <v>1514</v>
      </c>
      <c r="E517" s="514" t="s">
        <v>92</v>
      </c>
      <c r="F517" s="480">
        <v>45658</v>
      </c>
      <c r="G517" s="480">
        <v>45992</v>
      </c>
      <c r="H517" s="515" t="s">
        <v>1515</v>
      </c>
      <c r="I517" s="514" t="s">
        <v>23</v>
      </c>
      <c r="J517" s="1782"/>
      <c r="K517" s="1770">
        <v>1.1399999999999999</v>
      </c>
      <c r="L517" s="1770">
        <v>1.1000000000000001</v>
      </c>
      <c r="M517" s="1773">
        <f>SUM(K517:L517)</f>
        <v>2.2400000000000002</v>
      </c>
      <c r="N517" s="2170"/>
      <c r="O517" s="2170"/>
      <c r="P517" s="2170"/>
    </row>
    <row r="518" spans="1:16" ht="32.25" customHeight="1">
      <c r="A518" s="14"/>
      <c r="B518" s="512"/>
      <c r="C518" s="2152"/>
      <c r="D518" s="513" t="s">
        <v>1516</v>
      </c>
      <c r="E518" s="514" t="s">
        <v>92</v>
      </c>
      <c r="F518" s="480">
        <v>45658</v>
      </c>
      <c r="G518" s="480">
        <v>45992</v>
      </c>
      <c r="H518" s="515" t="s">
        <v>1517</v>
      </c>
      <c r="I518" s="514" t="s">
        <v>23</v>
      </c>
      <c r="J518" s="1783"/>
      <c r="K518" s="1771"/>
      <c r="L518" s="1771"/>
      <c r="M518" s="1774"/>
      <c r="N518" s="2171"/>
      <c r="O518" s="2171"/>
      <c r="P518" s="2171"/>
    </row>
    <row r="519" spans="1:16" ht="32.25" customHeight="1">
      <c r="A519" s="14"/>
      <c r="B519" s="512"/>
      <c r="C519" s="2152"/>
      <c r="D519" s="513" t="s">
        <v>1518</v>
      </c>
      <c r="E519" s="514" t="s">
        <v>92</v>
      </c>
      <c r="F519" s="480">
        <v>45658</v>
      </c>
      <c r="G519" s="480">
        <v>45992</v>
      </c>
      <c r="H519" s="515" t="s">
        <v>1519</v>
      </c>
      <c r="I519" s="514" t="s">
        <v>23</v>
      </c>
      <c r="J519" s="1783"/>
      <c r="K519" s="1771"/>
      <c r="L519" s="1771"/>
      <c r="M519" s="1774"/>
      <c r="N519" s="2171"/>
      <c r="O519" s="2171"/>
      <c r="P519" s="2171"/>
    </row>
    <row r="520" spans="1:16" ht="32.25" customHeight="1">
      <c r="A520" s="14"/>
      <c r="B520" s="512"/>
      <c r="C520" s="2152"/>
      <c r="D520" s="513" t="s">
        <v>1520</v>
      </c>
      <c r="E520" s="514" t="s">
        <v>92</v>
      </c>
      <c r="F520" s="480">
        <v>45658</v>
      </c>
      <c r="G520" s="480">
        <v>45992</v>
      </c>
      <c r="H520" s="515" t="s">
        <v>1521</v>
      </c>
      <c r="I520" s="514" t="s">
        <v>23</v>
      </c>
      <c r="J520" s="1783"/>
      <c r="K520" s="1771"/>
      <c r="L520" s="1771"/>
      <c r="M520" s="1774"/>
      <c r="N520" s="2171"/>
      <c r="O520" s="2171"/>
      <c r="P520" s="2171"/>
    </row>
    <row r="521" spans="1:16" ht="32.25" customHeight="1">
      <c r="A521" s="14"/>
      <c r="B521" s="512"/>
      <c r="C521" s="2152"/>
      <c r="D521" s="513" t="s">
        <v>1522</v>
      </c>
      <c r="E521" s="514" t="s">
        <v>92</v>
      </c>
      <c r="F521" s="480">
        <v>45658</v>
      </c>
      <c r="G521" s="480">
        <v>45992</v>
      </c>
      <c r="H521" s="515" t="s">
        <v>1523</v>
      </c>
      <c r="I521" s="514" t="s">
        <v>23</v>
      </c>
      <c r="J521" s="1783"/>
      <c r="K521" s="1771"/>
      <c r="L521" s="1771"/>
      <c r="M521" s="1774"/>
      <c r="N521" s="2171"/>
      <c r="O521" s="2171"/>
      <c r="P521" s="2171"/>
    </row>
    <row r="522" spans="1:16" ht="78" customHeight="1">
      <c r="A522" s="14"/>
      <c r="B522" s="512"/>
      <c r="C522" s="2153"/>
      <c r="D522" s="825" t="s">
        <v>3116</v>
      </c>
      <c r="E522" s="1536" t="s">
        <v>1524</v>
      </c>
      <c r="F522" s="826">
        <v>45658</v>
      </c>
      <c r="G522" s="827" t="s">
        <v>1525</v>
      </c>
      <c r="H522" s="828" t="s">
        <v>1526</v>
      </c>
      <c r="I522" s="1536" t="s">
        <v>23</v>
      </c>
      <c r="J522" s="1784"/>
      <c r="K522" s="2154"/>
      <c r="L522" s="2154"/>
      <c r="M522" s="1785"/>
      <c r="N522" s="2172"/>
      <c r="O522" s="2172"/>
      <c r="P522" s="2172"/>
    </row>
    <row r="523" spans="1:16" ht="32.25" customHeight="1">
      <c r="A523" s="14"/>
      <c r="B523" s="512"/>
      <c r="C523" s="814" t="s">
        <v>1527</v>
      </c>
      <c r="D523" s="815" t="s">
        <v>1528</v>
      </c>
      <c r="E523" s="816"/>
      <c r="F523" s="816"/>
      <c r="G523" s="816"/>
      <c r="H523" s="818"/>
      <c r="I523" s="816"/>
      <c r="J523" s="823"/>
      <c r="K523" s="829"/>
      <c r="L523" s="829"/>
      <c r="M523" s="830"/>
      <c r="N523" s="46"/>
      <c r="O523" s="46"/>
      <c r="P523" s="46"/>
    </row>
    <row r="524" spans="1:16" ht="32.25" customHeight="1">
      <c r="A524" s="14"/>
      <c r="B524" s="512"/>
      <c r="C524" s="2151" t="s">
        <v>1529</v>
      </c>
      <c r="D524" s="513" t="s">
        <v>1530</v>
      </c>
      <c r="E524" s="519"/>
      <c r="F524" s="480">
        <v>45658</v>
      </c>
      <c r="G524" s="480">
        <v>45658</v>
      </c>
      <c r="H524" s="515" t="s">
        <v>1531</v>
      </c>
      <c r="I524" s="514" t="s">
        <v>23</v>
      </c>
      <c r="J524" s="1782"/>
      <c r="K524" s="1770">
        <v>27.131</v>
      </c>
      <c r="L524" s="1776"/>
      <c r="M524" s="1773">
        <f>J524+K524+L524</f>
        <v>27.131</v>
      </c>
      <c r="N524" s="2170"/>
      <c r="O524" s="2170"/>
      <c r="P524" s="2170"/>
    </row>
    <row r="525" spans="1:16" ht="67.5" customHeight="1">
      <c r="A525" s="14"/>
      <c r="B525" s="512"/>
      <c r="C525" s="2152"/>
      <c r="D525" s="520" t="s">
        <v>3117</v>
      </c>
      <c r="E525" s="519"/>
      <c r="F525" s="480">
        <v>45658</v>
      </c>
      <c r="G525" s="480">
        <v>45992</v>
      </c>
      <c r="H525" s="515" t="s">
        <v>1532</v>
      </c>
      <c r="I525" s="514" t="s">
        <v>23</v>
      </c>
      <c r="J525" s="1783"/>
      <c r="K525" s="1771"/>
      <c r="L525" s="1777"/>
      <c r="M525" s="1774"/>
      <c r="N525" s="2171"/>
      <c r="O525" s="2171"/>
      <c r="P525" s="2171"/>
    </row>
    <row r="526" spans="1:16" ht="150.75" customHeight="1">
      <c r="A526" s="14"/>
      <c r="B526" s="512"/>
      <c r="C526" s="2152"/>
      <c r="D526" s="520" t="s">
        <v>3118</v>
      </c>
      <c r="E526" s="519"/>
      <c r="F526" s="519"/>
      <c r="G526" s="519"/>
      <c r="H526" s="515" t="s">
        <v>1533</v>
      </c>
      <c r="I526" s="514" t="s">
        <v>23</v>
      </c>
      <c r="J526" s="1783"/>
      <c r="K526" s="1771"/>
      <c r="L526" s="1777"/>
      <c r="M526" s="1774"/>
      <c r="N526" s="2171"/>
      <c r="O526" s="2171"/>
      <c r="P526" s="2171"/>
    </row>
    <row r="527" spans="1:16" ht="60" customHeight="1">
      <c r="A527" s="14"/>
      <c r="B527" s="512"/>
      <c r="C527" s="2152"/>
      <c r="D527" s="520" t="s">
        <v>3119</v>
      </c>
      <c r="E527" s="519"/>
      <c r="F527" s="519"/>
      <c r="G527" s="519"/>
      <c r="H527" s="515" t="s">
        <v>1534</v>
      </c>
      <c r="I527" s="514" t="s">
        <v>23</v>
      </c>
      <c r="J527" s="1783"/>
      <c r="K527" s="1771"/>
      <c r="L527" s="1777"/>
      <c r="M527" s="1774"/>
      <c r="N527" s="2171"/>
      <c r="O527" s="2171"/>
      <c r="P527" s="2171"/>
    </row>
    <row r="528" spans="1:16" ht="32.25" customHeight="1">
      <c r="A528" s="14"/>
      <c r="B528" s="512"/>
      <c r="C528" s="2153"/>
      <c r="D528" s="831" t="s">
        <v>1535</v>
      </c>
      <c r="E528" s="832"/>
      <c r="F528" s="826">
        <v>45658</v>
      </c>
      <c r="G528" s="826">
        <v>45992</v>
      </c>
      <c r="H528" s="828" t="s">
        <v>1536</v>
      </c>
      <c r="I528" s="1536" t="s">
        <v>23</v>
      </c>
      <c r="J528" s="1784"/>
      <c r="K528" s="2154"/>
      <c r="L528" s="2150"/>
      <c r="M528" s="1785"/>
      <c r="N528" s="2172"/>
      <c r="O528" s="2172"/>
      <c r="P528" s="2172"/>
    </row>
    <row r="529" spans="1:16" ht="32.25" customHeight="1">
      <c r="A529" s="14"/>
      <c r="B529" s="512"/>
      <c r="C529" s="834" t="s">
        <v>1537</v>
      </c>
      <c r="D529" s="1289" t="s">
        <v>1538</v>
      </c>
      <c r="E529" s="835"/>
      <c r="F529" s="835"/>
      <c r="G529" s="835"/>
      <c r="H529" s="836"/>
      <c r="I529" s="835"/>
      <c r="J529" s="837"/>
      <c r="K529" s="837"/>
      <c r="L529" s="837"/>
      <c r="M529" s="838"/>
      <c r="N529" s="46"/>
      <c r="O529" s="46"/>
      <c r="P529" s="46"/>
    </row>
    <row r="530" spans="1:16" ht="32.25" customHeight="1">
      <c r="A530" s="14"/>
      <c r="B530" s="512"/>
      <c r="C530" s="2177" t="s">
        <v>1539</v>
      </c>
      <c r="D530" s="839" t="s">
        <v>1540</v>
      </c>
      <c r="E530" s="816"/>
      <c r="F530" s="840">
        <v>45658</v>
      </c>
      <c r="G530" s="840">
        <v>45992</v>
      </c>
      <c r="H530" s="841" t="s">
        <v>1541</v>
      </c>
      <c r="I530" s="842" t="s">
        <v>23</v>
      </c>
      <c r="J530" s="2005"/>
      <c r="K530" s="2178">
        <v>1.155</v>
      </c>
      <c r="L530" s="2179"/>
      <c r="M530" s="2180">
        <f t="shared" ref="M530" si="16">J530+K530+L530</f>
        <v>1.155</v>
      </c>
      <c r="N530" s="2170"/>
      <c r="O530" s="2170"/>
      <c r="P530" s="2170"/>
    </row>
    <row r="531" spans="1:16" ht="32.25" customHeight="1">
      <c r="A531" s="14"/>
      <c r="B531" s="512"/>
      <c r="C531" s="2152"/>
      <c r="D531" s="521" t="s">
        <v>1542</v>
      </c>
      <c r="E531" s="519"/>
      <c r="F531" s="480">
        <v>45658</v>
      </c>
      <c r="G531" s="480">
        <v>45992</v>
      </c>
      <c r="H531" s="515" t="s">
        <v>1543</v>
      </c>
      <c r="I531" s="514" t="s">
        <v>23</v>
      </c>
      <c r="J531" s="1783"/>
      <c r="K531" s="1771"/>
      <c r="L531" s="1777"/>
      <c r="M531" s="1774"/>
      <c r="N531" s="2171"/>
      <c r="O531" s="2171"/>
      <c r="P531" s="2171"/>
    </row>
    <row r="532" spans="1:16" ht="32.25" customHeight="1">
      <c r="A532" s="14"/>
      <c r="B532" s="512"/>
      <c r="C532" s="2152"/>
      <c r="D532" s="521" t="s">
        <v>1544</v>
      </c>
      <c r="E532" s="519"/>
      <c r="F532" s="481">
        <v>45778</v>
      </c>
      <c r="G532" s="481">
        <v>45778</v>
      </c>
      <c r="H532" s="515" t="s">
        <v>1545</v>
      </c>
      <c r="I532" s="514" t="s">
        <v>23</v>
      </c>
      <c r="J532" s="1783"/>
      <c r="K532" s="1771"/>
      <c r="L532" s="1777"/>
      <c r="M532" s="1774"/>
      <c r="N532" s="2171"/>
      <c r="O532" s="2171"/>
      <c r="P532" s="2171"/>
    </row>
    <row r="533" spans="1:16" ht="32.25" customHeight="1">
      <c r="A533" s="14"/>
      <c r="B533" s="512"/>
      <c r="C533" s="2152"/>
      <c r="D533" s="521" t="s">
        <v>1546</v>
      </c>
      <c r="E533" s="519"/>
      <c r="F533" s="480">
        <v>45658</v>
      </c>
      <c r="G533" s="480">
        <v>45992</v>
      </c>
      <c r="H533" s="515" t="s">
        <v>1547</v>
      </c>
      <c r="I533" s="514" t="s">
        <v>23</v>
      </c>
      <c r="J533" s="1783"/>
      <c r="K533" s="1771"/>
      <c r="L533" s="1777"/>
      <c r="M533" s="1774"/>
      <c r="N533" s="2171"/>
      <c r="O533" s="2171"/>
      <c r="P533" s="2171"/>
    </row>
    <row r="534" spans="1:16" ht="32.25" customHeight="1">
      <c r="A534" s="14"/>
      <c r="B534" s="512"/>
      <c r="C534" s="2152"/>
      <c r="D534" s="521" t="s">
        <v>1548</v>
      </c>
      <c r="E534" s="519"/>
      <c r="F534" s="480">
        <v>45658</v>
      </c>
      <c r="G534" s="480">
        <v>45992</v>
      </c>
      <c r="H534" s="515" t="s">
        <v>1549</v>
      </c>
      <c r="I534" s="514" t="s">
        <v>23</v>
      </c>
      <c r="J534" s="1783"/>
      <c r="K534" s="1771"/>
      <c r="L534" s="1777"/>
      <c r="M534" s="1774"/>
      <c r="N534" s="2171"/>
      <c r="O534" s="2171"/>
      <c r="P534" s="2171"/>
    </row>
    <row r="535" spans="1:16" ht="32.25" customHeight="1">
      <c r="A535" s="14"/>
      <c r="B535" s="512"/>
      <c r="C535" s="2152"/>
      <c r="D535" s="521" t="s">
        <v>1550</v>
      </c>
      <c r="E535" s="519"/>
      <c r="F535" s="480">
        <v>45658</v>
      </c>
      <c r="G535" s="480">
        <v>45992</v>
      </c>
      <c r="H535" s="515" t="s">
        <v>1551</v>
      </c>
      <c r="I535" s="514" t="s">
        <v>23</v>
      </c>
      <c r="J535" s="1783"/>
      <c r="K535" s="1771"/>
      <c r="L535" s="1777"/>
      <c r="M535" s="1774"/>
      <c r="N535" s="2171"/>
      <c r="O535" s="2171"/>
      <c r="P535" s="2171"/>
    </row>
    <row r="536" spans="1:16" ht="32.25" customHeight="1">
      <c r="A536" s="14"/>
      <c r="B536" s="512"/>
      <c r="C536" s="2153"/>
      <c r="D536" s="833" t="s">
        <v>1552</v>
      </c>
      <c r="E536" s="832"/>
      <c r="F536" s="826">
        <v>45658</v>
      </c>
      <c r="G536" s="826">
        <v>45992</v>
      </c>
      <c r="H536" s="828" t="s">
        <v>1553</v>
      </c>
      <c r="I536" s="1536" t="s">
        <v>23</v>
      </c>
      <c r="J536" s="1784"/>
      <c r="K536" s="2154"/>
      <c r="L536" s="2150"/>
      <c r="M536" s="1785"/>
      <c r="N536" s="2172"/>
      <c r="O536" s="2172"/>
      <c r="P536" s="2172"/>
    </row>
    <row r="537" spans="1:16" ht="32.25" customHeight="1">
      <c r="A537" s="14"/>
      <c r="B537" s="512"/>
      <c r="C537" s="843" t="s">
        <v>1554</v>
      </c>
      <c r="D537" s="513" t="s">
        <v>1555</v>
      </c>
      <c r="E537" s="519"/>
      <c r="F537" s="519"/>
      <c r="G537" s="519"/>
      <c r="H537" s="478"/>
      <c r="I537" s="519"/>
      <c r="J537" s="517"/>
      <c r="K537" s="517"/>
      <c r="L537" s="517"/>
      <c r="M537" s="844"/>
      <c r="N537" s="813"/>
      <c r="O537" s="813"/>
      <c r="P537" s="813"/>
    </row>
    <row r="538" spans="1:16" ht="41.25" customHeight="1">
      <c r="A538" s="14"/>
      <c r="B538" s="512"/>
      <c r="C538" s="2151" t="s">
        <v>1556</v>
      </c>
      <c r="D538" s="521" t="s">
        <v>1557</v>
      </c>
      <c r="E538" s="519"/>
      <c r="F538" s="480">
        <v>45658</v>
      </c>
      <c r="G538" s="480">
        <v>45992</v>
      </c>
      <c r="H538" s="515" t="s">
        <v>1558</v>
      </c>
      <c r="I538" s="514" t="s">
        <v>1559</v>
      </c>
      <c r="J538" s="1776"/>
      <c r="K538" s="1776">
        <v>6.25</v>
      </c>
      <c r="L538" s="1811">
        <v>80</v>
      </c>
      <c r="M538" s="1773">
        <f t="shared" ref="M538" si="17">J538+K538+L538</f>
        <v>86.25</v>
      </c>
      <c r="N538" s="2170"/>
      <c r="O538" s="2170"/>
      <c r="P538" s="2170"/>
    </row>
    <row r="539" spans="1:16" ht="32.25" customHeight="1">
      <c r="A539" s="14"/>
      <c r="B539" s="512"/>
      <c r="C539" s="2152"/>
      <c r="D539" s="521" t="s">
        <v>1560</v>
      </c>
      <c r="E539" s="519"/>
      <c r="F539" s="480">
        <v>45658</v>
      </c>
      <c r="G539" s="480">
        <v>45992</v>
      </c>
      <c r="H539" s="515" t="s">
        <v>1561</v>
      </c>
      <c r="I539" s="514" t="s">
        <v>23</v>
      </c>
      <c r="J539" s="1777"/>
      <c r="K539" s="1777"/>
      <c r="L539" s="2173"/>
      <c r="M539" s="1774"/>
      <c r="N539" s="2171"/>
      <c r="O539" s="2171"/>
      <c r="P539" s="2171"/>
    </row>
    <row r="540" spans="1:16" ht="32.25" customHeight="1">
      <c r="A540" s="14"/>
      <c r="B540" s="512"/>
      <c r="C540" s="2152"/>
      <c r="D540" s="521" t="s">
        <v>1562</v>
      </c>
      <c r="E540" s="519"/>
      <c r="F540" s="481">
        <v>45809</v>
      </c>
      <c r="G540" s="480">
        <v>45992</v>
      </c>
      <c r="H540" s="515" t="s">
        <v>1563</v>
      </c>
      <c r="I540" s="514" t="s">
        <v>23</v>
      </c>
      <c r="J540" s="1777"/>
      <c r="K540" s="1777"/>
      <c r="L540" s="2173"/>
      <c r="M540" s="1774"/>
      <c r="N540" s="2171"/>
      <c r="O540" s="2171"/>
      <c r="P540" s="2171"/>
    </row>
    <row r="541" spans="1:16" ht="32.25" customHeight="1">
      <c r="A541" s="14"/>
      <c r="B541" s="512"/>
      <c r="C541" s="2152"/>
      <c r="D541" s="521" t="s">
        <v>1564</v>
      </c>
      <c r="E541" s="519"/>
      <c r="F541" s="481">
        <v>45809</v>
      </c>
      <c r="G541" s="480">
        <v>45992</v>
      </c>
      <c r="H541" s="515" t="s">
        <v>1565</v>
      </c>
      <c r="I541" s="514" t="s">
        <v>23</v>
      </c>
      <c r="J541" s="1777"/>
      <c r="K541" s="1777"/>
      <c r="L541" s="2173"/>
      <c r="M541" s="1774"/>
      <c r="N541" s="2171"/>
      <c r="O541" s="2171"/>
      <c r="P541" s="2171"/>
    </row>
    <row r="542" spans="1:16" ht="32.25" customHeight="1">
      <c r="A542" s="14"/>
      <c r="B542" s="512"/>
      <c r="C542" s="2152"/>
      <c r="D542" s="521" t="s">
        <v>1566</v>
      </c>
      <c r="E542" s="519"/>
      <c r="F542" s="480">
        <v>45658</v>
      </c>
      <c r="G542" s="480">
        <v>45992</v>
      </c>
      <c r="H542" s="515" t="s">
        <v>1567</v>
      </c>
      <c r="I542" s="514" t="s">
        <v>23</v>
      </c>
      <c r="J542" s="1777"/>
      <c r="K542" s="1777"/>
      <c r="L542" s="2173"/>
      <c r="M542" s="1774"/>
      <c r="N542" s="2171"/>
      <c r="O542" s="2171"/>
      <c r="P542" s="2171"/>
    </row>
    <row r="543" spans="1:16" ht="32.25" customHeight="1">
      <c r="A543" s="14"/>
      <c r="B543" s="512"/>
      <c r="C543" s="2152"/>
      <c r="D543" s="521" t="s">
        <v>1568</v>
      </c>
      <c r="E543" s="519"/>
      <c r="F543" s="480">
        <v>45658</v>
      </c>
      <c r="G543" s="480">
        <v>45992</v>
      </c>
      <c r="H543" s="515" t="s">
        <v>1569</v>
      </c>
      <c r="I543" s="514" t="s">
        <v>23</v>
      </c>
      <c r="J543" s="1777"/>
      <c r="K543" s="1777"/>
      <c r="L543" s="2173"/>
      <c r="M543" s="1774"/>
      <c r="N543" s="2171"/>
      <c r="O543" s="2171"/>
      <c r="P543" s="2171"/>
    </row>
    <row r="544" spans="1:16" ht="32.25" customHeight="1">
      <c r="A544" s="14"/>
      <c r="B544" s="512"/>
      <c r="C544" s="2152"/>
      <c r="D544" s="521" t="s">
        <v>1570</v>
      </c>
      <c r="E544" s="519"/>
      <c r="F544" s="480">
        <v>45658</v>
      </c>
      <c r="G544" s="480">
        <v>45992</v>
      </c>
      <c r="H544" s="478"/>
      <c r="I544" s="519"/>
      <c r="J544" s="1777"/>
      <c r="K544" s="1777"/>
      <c r="L544" s="2173"/>
      <c r="M544" s="1774"/>
      <c r="N544" s="2171"/>
      <c r="O544" s="2171"/>
      <c r="P544" s="2171"/>
    </row>
    <row r="545" spans="1:16" ht="32.25" customHeight="1">
      <c r="A545" s="14"/>
      <c r="B545" s="512"/>
      <c r="C545" s="2152"/>
      <c r="D545" s="521" t="s">
        <v>1571</v>
      </c>
      <c r="E545" s="519"/>
      <c r="F545" s="477"/>
      <c r="G545" s="477"/>
      <c r="H545" s="515" t="s">
        <v>1572</v>
      </c>
      <c r="I545" s="514" t="s">
        <v>23</v>
      </c>
      <c r="J545" s="1777"/>
      <c r="K545" s="1777"/>
      <c r="L545" s="2173"/>
      <c r="M545" s="1774"/>
      <c r="N545" s="2171"/>
      <c r="O545" s="2171"/>
      <c r="P545" s="2171"/>
    </row>
    <row r="546" spans="1:16" ht="32.25" customHeight="1">
      <c r="A546" s="14"/>
      <c r="B546" s="512"/>
      <c r="C546" s="2152"/>
      <c r="D546" s="521" t="s">
        <v>1573</v>
      </c>
      <c r="E546" s="519"/>
      <c r="F546" s="477"/>
      <c r="G546" s="477"/>
      <c r="H546" s="515" t="s">
        <v>1574</v>
      </c>
      <c r="I546" s="514" t="s">
        <v>23</v>
      </c>
      <c r="J546" s="1777"/>
      <c r="K546" s="1777"/>
      <c r="L546" s="2173"/>
      <c r="M546" s="1774"/>
      <c r="N546" s="2171"/>
      <c r="O546" s="2171"/>
      <c r="P546" s="2171"/>
    </row>
    <row r="547" spans="1:16" ht="32.25" customHeight="1">
      <c r="A547" s="14"/>
      <c r="B547" s="512"/>
      <c r="C547" s="2152"/>
      <c r="D547" s="521" t="s">
        <v>1575</v>
      </c>
      <c r="E547" s="519"/>
      <c r="F547" s="477"/>
      <c r="G547" s="477"/>
      <c r="H547" s="515" t="s">
        <v>1576</v>
      </c>
      <c r="I547" s="514" t="s">
        <v>23</v>
      </c>
      <c r="J547" s="1777"/>
      <c r="K547" s="1777"/>
      <c r="L547" s="2173"/>
      <c r="M547" s="1774"/>
      <c r="N547" s="2171"/>
      <c r="O547" s="2171"/>
      <c r="P547" s="2171"/>
    </row>
    <row r="548" spans="1:16" ht="32.25" customHeight="1">
      <c r="A548" s="14"/>
      <c r="B548" s="512"/>
      <c r="C548" s="2152"/>
      <c r="D548" s="521" t="s">
        <v>1577</v>
      </c>
      <c r="E548" s="514"/>
      <c r="F548" s="480">
        <v>45658</v>
      </c>
      <c r="G548" s="480">
        <v>45992</v>
      </c>
      <c r="H548" s="515" t="s">
        <v>1578</v>
      </c>
      <c r="I548" s="514" t="s">
        <v>23</v>
      </c>
      <c r="J548" s="1777"/>
      <c r="K548" s="1777"/>
      <c r="L548" s="2173"/>
      <c r="M548" s="1774"/>
      <c r="N548" s="2171"/>
      <c r="O548" s="2171"/>
      <c r="P548" s="2171"/>
    </row>
    <row r="549" spans="1:16" ht="32.25" customHeight="1">
      <c r="A549" s="14"/>
      <c r="B549" s="512"/>
      <c r="C549" s="2153"/>
      <c r="D549" s="831" t="s">
        <v>1579</v>
      </c>
      <c r="E549" s="1536" t="s">
        <v>92</v>
      </c>
      <c r="F549" s="826">
        <v>45658</v>
      </c>
      <c r="G549" s="826">
        <v>45992</v>
      </c>
      <c r="H549" s="828" t="s">
        <v>1580</v>
      </c>
      <c r="I549" s="1536" t="s">
        <v>23</v>
      </c>
      <c r="J549" s="2150"/>
      <c r="K549" s="2150"/>
      <c r="L549" s="2174"/>
      <c r="M549" s="1785"/>
      <c r="N549" s="2172"/>
      <c r="O549" s="2172"/>
      <c r="P549" s="2172"/>
    </row>
    <row r="550" spans="1:16" ht="32.25" customHeight="1">
      <c r="A550" s="14"/>
      <c r="B550" s="512"/>
      <c r="C550" s="814" t="s">
        <v>1581</v>
      </c>
      <c r="D550" s="815" t="s">
        <v>1582</v>
      </c>
      <c r="E550" s="816"/>
      <c r="F550" s="816"/>
      <c r="G550" s="816"/>
      <c r="H550" s="818"/>
      <c r="I550" s="816"/>
      <c r="J550" s="823"/>
      <c r="K550" s="845"/>
      <c r="L550" s="823"/>
      <c r="M550" s="845"/>
      <c r="N550" s="46"/>
      <c r="O550" s="46"/>
      <c r="P550" s="46"/>
    </row>
    <row r="551" spans="1:16" ht="32.25" customHeight="1">
      <c r="A551" s="14"/>
      <c r="B551" s="512"/>
      <c r="C551" s="2151" t="s">
        <v>1583</v>
      </c>
      <c r="D551" s="521" t="s">
        <v>1584</v>
      </c>
      <c r="E551" s="519"/>
      <c r="F551" s="480">
        <v>45658</v>
      </c>
      <c r="G551" s="480">
        <v>45992</v>
      </c>
      <c r="H551" s="515" t="s">
        <v>1585</v>
      </c>
      <c r="I551" s="514" t="s">
        <v>23</v>
      </c>
      <c r="J551" s="1247"/>
      <c r="K551" s="2175">
        <v>3.5</v>
      </c>
      <c r="L551" s="2181"/>
      <c r="M551" s="2175">
        <f>SUM(K551:L551)</f>
        <v>3.5</v>
      </c>
      <c r="N551" s="2170"/>
      <c r="O551" s="2170"/>
      <c r="P551" s="2170"/>
    </row>
    <row r="552" spans="1:16" ht="32.25" customHeight="1">
      <c r="A552" s="14"/>
      <c r="B552" s="512"/>
      <c r="C552" s="2152"/>
      <c r="D552" s="521" t="s">
        <v>1586</v>
      </c>
      <c r="E552" s="519"/>
      <c r="F552" s="480">
        <v>45658</v>
      </c>
      <c r="G552" s="480">
        <v>45992</v>
      </c>
      <c r="H552" s="515" t="s">
        <v>1587</v>
      </c>
      <c r="I552" s="514" t="s">
        <v>23</v>
      </c>
      <c r="J552" s="1248"/>
      <c r="K552" s="2176"/>
      <c r="L552" s="2182"/>
      <c r="M552" s="2176"/>
      <c r="N552" s="2171"/>
      <c r="O552" s="2171"/>
      <c r="P552" s="2171"/>
    </row>
    <row r="553" spans="1:16" ht="32.25" customHeight="1">
      <c r="A553" s="14"/>
      <c r="B553" s="512"/>
      <c r="C553" s="2152"/>
      <c r="D553" s="521" t="s">
        <v>1588</v>
      </c>
      <c r="E553" s="519"/>
      <c r="F553" s="480">
        <v>45658</v>
      </c>
      <c r="G553" s="480">
        <v>45992</v>
      </c>
      <c r="H553" s="515" t="s">
        <v>1589</v>
      </c>
      <c r="I553" s="514" t="s">
        <v>23</v>
      </c>
      <c r="J553" s="1248"/>
      <c r="K553" s="2176"/>
      <c r="L553" s="2182"/>
      <c r="M553" s="2176"/>
      <c r="N553" s="2171"/>
      <c r="O553" s="2171"/>
      <c r="P553" s="2171"/>
    </row>
    <row r="554" spans="1:16" ht="96.75" customHeight="1">
      <c r="A554" s="14"/>
      <c r="B554" s="512"/>
      <c r="C554" s="2153"/>
      <c r="D554" s="833" t="s">
        <v>1590</v>
      </c>
      <c r="E554" s="832"/>
      <c r="F554" s="826">
        <v>45658</v>
      </c>
      <c r="G554" s="826">
        <v>45992</v>
      </c>
      <c r="H554" s="828" t="s">
        <v>1591</v>
      </c>
      <c r="I554" s="1536" t="s">
        <v>23</v>
      </c>
      <c r="J554" s="1249"/>
      <c r="K554" s="1250"/>
      <c r="L554" s="2183"/>
      <c r="M554" s="1250"/>
      <c r="N554" s="2172"/>
      <c r="O554" s="2172"/>
      <c r="P554" s="2172"/>
    </row>
    <row r="555" spans="1:16" ht="32.25" customHeight="1">
      <c r="A555" s="14"/>
      <c r="B555" s="512"/>
      <c r="C555" s="846"/>
      <c r="D555" s="522"/>
      <c r="E555" s="519"/>
      <c r="F555" s="519"/>
      <c r="G555" s="519"/>
      <c r="H555" s="478"/>
      <c r="I555" s="519"/>
      <c r="J555" s="517"/>
      <c r="K555" s="1230"/>
      <c r="L555" s="1126"/>
      <c r="M555" s="1231"/>
      <c r="N555" s="46"/>
      <c r="O555" s="46"/>
      <c r="P555" s="46"/>
    </row>
    <row r="556" spans="1:16" ht="32.25" customHeight="1">
      <c r="A556" s="14"/>
      <c r="B556" s="512"/>
      <c r="C556" s="847" t="s">
        <v>1592</v>
      </c>
      <c r="D556" s="513" t="s">
        <v>1593</v>
      </c>
      <c r="E556" s="519"/>
      <c r="F556" s="519"/>
      <c r="G556" s="519"/>
      <c r="H556" s="478"/>
      <c r="I556" s="519"/>
      <c r="J556" s="517"/>
      <c r="K556" s="1230"/>
      <c r="L556" s="1126"/>
      <c r="M556" s="1231"/>
      <c r="N556" s="46"/>
      <c r="O556" s="46"/>
      <c r="P556" s="46"/>
    </row>
    <row r="557" spans="1:16" ht="32.25" customHeight="1">
      <c r="A557" s="14"/>
      <c r="B557" s="512"/>
      <c r="C557" s="2185" t="s">
        <v>1594</v>
      </c>
      <c r="D557" s="521" t="s">
        <v>1595</v>
      </c>
      <c r="E557" s="519"/>
      <c r="F557" s="480">
        <v>45658</v>
      </c>
      <c r="G557" s="480">
        <v>45992</v>
      </c>
      <c r="H557" s="515" t="s">
        <v>1596</v>
      </c>
      <c r="I557" s="514" t="s">
        <v>23</v>
      </c>
      <c r="J557" s="1782"/>
      <c r="K557" s="1773">
        <v>0.8</v>
      </c>
      <c r="L557" s="2187"/>
      <c r="M557" s="1773">
        <f t="shared" ref="M557" si="18">J557+K557+L557</f>
        <v>0.8</v>
      </c>
      <c r="N557" s="2170"/>
      <c r="O557" s="2170"/>
      <c r="P557" s="2170"/>
    </row>
    <row r="558" spans="1:16" ht="32.25" customHeight="1">
      <c r="A558" s="14"/>
      <c r="B558" s="512"/>
      <c r="C558" s="2186"/>
      <c r="D558" s="521" t="s">
        <v>1597</v>
      </c>
      <c r="E558" s="519"/>
      <c r="F558" s="480">
        <v>45658</v>
      </c>
      <c r="G558" s="480">
        <v>45992</v>
      </c>
      <c r="H558" s="515" t="s">
        <v>1598</v>
      </c>
      <c r="I558" s="514" t="s">
        <v>23</v>
      </c>
      <c r="J558" s="1783"/>
      <c r="K558" s="1774"/>
      <c r="L558" s="2188"/>
      <c r="M558" s="1774"/>
      <c r="N558" s="2171"/>
      <c r="O558" s="2171"/>
      <c r="P558" s="2171"/>
    </row>
    <row r="559" spans="1:16" ht="32.25" customHeight="1">
      <c r="A559" s="14"/>
      <c r="B559" s="512"/>
      <c r="C559" s="2186"/>
      <c r="D559" s="521" t="s">
        <v>1599</v>
      </c>
      <c r="E559" s="519"/>
      <c r="F559" s="480">
        <v>45658</v>
      </c>
      <c r="G559" s="480">
        <v>45992</v>
      </c>
      <c r="H559" s="515" t="s">
        <v>1600</v>
      </c>
      <c r="I559" s="514" t="s">
        <v>23</v>
      </c>
      <c r="J559" s="1783"/>
      <c r="K559" s="1774"/>
      <c r="L559" s="2188"/>
      <c r="M559" s="1774"/>
      <c r="N559" s="2171"/>
      <c r="O559" s="2171"/>
      <c r="P559" s="2171"/>
    </row>
    <row r="560" spans="1:16" ht="32.25" customHeight="1">
      <c r="A560" s="14"/>
      <c r="B560" s="512"/>
      <c r="C560" s="2186"/>
      <c r="D560" s="521" t="s">
        <v>1601</v>
      </c>
      <c r="E560" s="519"/>
      <c r="F560" s="480">
        <v>45658</v>
      </c>
      <c r="G560" s="480">
        <v>45992</v>
      </c>
      <c r="H560" s="515" t="s">
        <v>1602</v>
      </c>
      <c r="I560" s="514" t="s">
        <v>23</v>
      </c>
      <c r="J560" s="1783"/>
      <c r="K560" s="1774"/>
      <c r="L560" s="2188"/>
      <c r="M560" s="1774"/>
      <c r="N560" s="2171"/>
      <c r="O560" s="2171"/>
      <c r="P560" s="2171"/>
    </row>
    <row r="561" spans="1:16" ht="32.25" customHeight="1">
      <c r="A561" s="14"/>
      <c r="B561" s="512"/>
      <c r="C561" s="2186"/>
      <c r="D561" s="848" t="s">
        <v>1603</v>
      </c>
      <c r="E561" s="849"/>
      <c r="F561" s="850">
        <v>45658</v>
      </c>
      <c r="G561" s="850">
        <v>45992</v>
      </c>
      <c r="H561" s="851" t="s">
        <v>1604</v>
      </c>
      <c r="I561" s="1535" t="s">
        <v>23</v>
      </c>
      <c r="J561" s="1783"/>
      <c r="K561" s="1774"/>
      <c r="L561" s="2188"/>
      <c r="M561" s="1774"/>
      <c r="N561" s="2172"/>
      <c r="O561" s="2172"/>
      <c r="P561" s="2172"/>
    </row>
    <row r="562" spans="1:16" ht="11.25" customHeight="1">
      <c r="A562" s="14"/>
      <c r="B562" s="512"/>
      <c r="C562" s="852"/>
      <c r="D562" s="853"/>
      <c r="E562" s="816"/>
      <c r="F562" s="816"/>
      <c r="G562" s="816"/>
      <c r="H562" s="818"/>
      <c r="I562" s="816"/>
      <c r="J562" s="823"/>
      <c r="K562" s="823"/>
      <c r="L562" s="823"/>
      <c r="M562" s="854"/>
      <c r="N562" s="46"/>
      <c r="O562" s="46"/>
      <c r="P562" s="46"/>
    </row>
    <row r="563" spans="1:16" ht="32.25" customHeight="1">
      <c r="A563" s="14"/>
      <c r="B563" s="512"/>
      <c r="C563" s="1152" t="s">
        <v>1605</v>
      </c>
      <c r="D563" s="513" t="s">
        <v>1606</v>
      </c>
      <c r="E563" s="519"/>
      <c r="F563" s="519"/>
      <c r="G563" s="519"/>
      <c r="H563" s="478"/>
      <c r="I563" s="519"/>
      <c r="J563" s="517"/>
      <c r="K563" s="517"/>
      <c r="L563" s="517"/>
      <c r="M563" s="855"/>
      <c r="N563" s="46"/>
      <c r="O563" s="46"/>
      <c r="P563" s="46"/>
    </row>
    <row r="564" spans="1:16" ht="32.25" customHeight="1">
      <c r="A564" s="14"/>
      <c r="B564" s="512"/>
      <c r="C564" s="2189" t="s">
        <v>1607</v>
      </c>
      <c r="D564" s="515" t="s">
        <v>1608</v>
      </c>
      <c r="E564" s="519"/>
      <c r="F564" s="480">
        <v>45658</v>
      </c>
      <c r="G564" s="480">
        <v>45992</v>
      </c>
      <c r="H564" s="515" t="s">
        <v>1609</v>
      </c>
      <c r="I564" s="514" t="s">
        <v>23</v>
      </c>
      <c r="J564" s="517"/>
      <c r="K564" s="1770">
        <v>2.3199999999999998</v>
      </c>
      <c r="L564" s="1770">
        <v>0.6</v>
      </c>
      <c r="M564" s="1773">
        <f>SUM(K564:L564)</f>
        <v>2.92</v>
      </c>
      <c r="N564" s="2170"/>
      <c r="O564" s="2170"/>
      <c r="P564" s="2170"/>
    </row>
    <row r="565" spans="1:16" ht="32.25" customHeight="1">
      <c r="A565" s="14"/>
      <c r="B565" s="512"/>
      <c r="C565" s="2189"/>
      <c r="D565" s="515" t="s">
        <v>1610</v>
      </c>
      <c r="E565" s="519"/>
      <c r="F565" s="480">
        <v>45658</v>
      </c>
      <c r="G565" s="480">
        <v>45992</v>
      </c>
      <c r="H565" s="515" t="s">
        <v>1611</v>
      </c>
      <c r="I565" s="514" t="s">
        <v>23</v>
      </c>
      <c r="J565" s="517"/>
      <c r="K565" s="1771"/>
      <c r="L565" s="1771"/>
      <c r="M565" s="1774"/>
      <c r="N565" s="2171"/>
      <c r="O565" s="2171"/>
      <c r="P565" s="2171"/>
    </row>
    <row r="566" spans="1:16" ht="32.25" customHeight="1">
      <c r="A566" s="14"/>
      <c r="B566" s="512"/>
      <c r="C566" s="2189"/>
      <c r="D566" s="515" t="s">
        <v>1612</v>
      </c>
      <c r="E566" s="519"/>
      <c r="F566" s="480">
        <v>45658</v>
      </c>
      <c r="G566" s="480">
        <v>45992</v>
      </c>
      <c r="H566" s="515" t="s">
        <v>1613</v>
      </c>
      <c r="I566" s="514" t="s">
        <v>23</v>
      </c>
      <c r="J566" s="517"/>
      <c r="K566" s="1771"/>
      <c r="L566" s="1771"/>
      <c r="M566" s="1774"/>
      <c r="N566" s="2171"/>
      <c r="O566" s="2171"/>
      <c r="P566" s="2171"/>
    </row>
    <row r="567" spans="1:16" ht="32.25" customHeight="1">
      <c r="A567" s="14"/>
      <c r="B567" s="512"/>
      <c r="C567" s="2189"/>
      <c r="D567" s="515" t="s">
        <v>1614</v>
      </c>
      <c r="E567" s="519"/>
      <c r="F567" s="480">
        <v>45658</v>
      </c>
      <c r="G567" s="480">
        <v>45992</v>
      </c>
      <c r="H567" s="515" t="s">
        <v>1615</v>
      </c>
      <c r="I567" s="514" t="s">
        <v>23</v>
      </c>
      <c r="J567" s="517"/>
      <c r="K567" s="1771"/>
      <c r="L567" s="1771"/>
      <c r="M567" s="1774"/>
      <c r="N567" s="2171"/>
      <c r="O567" s="2171"/>
      <c r="P567" s="2171"/>
    </row>
    <row r="568" spans="1:16" ht="32.25" customHeight="1">
      <c r="A568" s="14"/>
      <c r="B568" s="512"/>
      <c r="C568" s="2189"/>
      <c r="D568" s="515" t="s">
        <v>1616</v>
      </c>
      <c r="E568" s="519"/>
      <c r="F568" s="480">
        <v>45658</v>
      </c>
      <c r="G568" s="480">
        <v>45992</v>
      </c>
      <c r="H568" s="515" t="s">
        <v>1617</v>
      </c>
      <c r="I568" s="514" t="s">
        <v>23</v>
      </c>
      <c r="J568" s="517"/>
      <c r="K568" s="1771"/>
      <c r="L568" s="1771"/>
      <c r="M568" s="1774"/>
      <c r="N568" s="2171"/>
      <c r="O568" s="2171"/>
      <c r="P568" s="2171"/>
    </row>
    <row r="569" spans="1:16" ht="32.25" customHeight="1">
      <c r="A569" s="14"/>
      <c r="B569" s="512"/>
      <c r="C569" s="2189"/>
      <c r="D569" s="515" t="s">
        <v>1618</v>
      </c>
      <c r="E569" s="519"/>
      <c r="F569" s="480">
        <v>45658</v>
      </c>
      <c r="G569" s="480">
        <v>45992</v>
      </c>
      <c r="H569" s="515" t="s">
        <v>1619</v>
      </c>
      <c r="I569" s="514" t="s">
        <v>23</v>
      </c>
      <c r="J569" s="517"/>
      <c r="K569" s="1771"/>
      <c r="L569" s="1771"/>
      <c r="M569" s="1774"/>
      <c r="N569" s="2171"/>
      <c r="O569" s="2171"/>
      <c r="P569" s="2171"/>
    </row>
    <row r="570" spans="1:16" ht="32.25" customHeight="1">
      <c r="A570" s="14"/>
      <c r="B570" s="512"/>
      <c r="C570" s="2189"/>
      <c r="D570" s="515" t="s">
        <v>1620</v>
      </c>
      <c r="E570" s="519"/>
      <c r="F570" s="480">
        <v>45658</v>
      </c>
      <c r="G570" s="480">
        <v>45992</v>
      </c>
      <c r="H570" s="515" t="s">
        <v>1621</v>
      </c>
      <c r="I570" s="514" t="s">
        <v>23</v>
      </c>
      <c r="J570" s="517"/>
      <c r="K570" s="1771"/>
      <c r="L570" s="1771"/>
      <c r="M570" s="1774"/>
      <c r="N570" s="2171"/>
      <c r="O570" s="2171"/>
      <c r="P570" s="2171"/>
    </row>
    <row r="571" spans="1:16" ht="32.25" customHeight="1">
      <c r="A571" s="14"/>
      <c r="B571" s="512"/>
      <c r="C571" s="2189"/>
      <c r="D571" s="828" t="s">
        <v>1622</v>
      </c>
      <c r="E571" s="832"/>
      <c r="F571" s="826">
        <v>45658</v>
      </c>
      <c r="G571" s="826">
        <v>45992</v>
      </c>
      <c r="H571" s="828" t="s">
        <v>1623</v>
      </c>
      <c r="I571" s="1536" t="s">
        <v>23</v>
      </c>
      <c r="J571" s="856"/>
      <c r="K571" s="2154"/>
      <c r="L571" s="2154"/>
      <c r="M571" s="1785"/>
      <c r="N571" s="2172"/>
      <c r="O571" s="2172"/>
      <c r="P571" s="2172"/>
    </row>
    <row r="572" spans="1:16" ht="32.25" customHeight="1">
      <c r="A572" s="14"/>
      <c r="B572" s="512"/>
      <c r="C572" s="1153" t="s">
        <v>1624</v>
      </c>
      <c r="D572" s="1151" t="s">
        <v>1625</v>
      </c>
      <c r="E572" s="519"/>
      <c r="F572" s="519"/>
      <c r="G572" s="519"/>
      <c r="H572" s="478"/>
      <c r="I572" s="519"/>
      <c r="J572" s="517"/>
      <c r="K572" s="517"/>
      <c r="L572" s="517"/>
      <c r="M572" s="524"/>
      <c r="N572" s="46"/>
      <c r="O572" s="46"/>
      <c r="P572" s="46"/>
    </row>
    <row r="573" spans="1:16" ht="32.25" customHeight="1">
      <c r="A573" s="14"/>
      <c r="B573" s="512"/>
      <c r="C573" s="1153" t="s">
        <v>1626</v>
      </c>
      <c r="D573" s="515" t="s">
        <v>3475</v>
      </c>
      <c r="E573" s="519"/>
      <c r="F573" s="826">
        <v>45658</v>
      </c>
      <c r="G573" s="826">
        <v>45992</v>
      </c>
      <c r="H573" s="521" t="s">
        <v>875</v>
      </c>
      <c r="I573" s="519" t="s">
        <v>23</v>
      </c>
      <c r="J573" s="517"/>
      <c r="K573" s="517">
        <v>3</v>
      </c>
      <c r="L573" s="517"/>
      <c r="M573" s="524">
        <f>SUM(J573:L573)</f>
        <v>3</v>
      </c>
      <c r="N573" s="46"/>
      <c r="O573" s="46"/>
      <c r="P573" s="46"/>
    </row>
    <row r="574" spans="1:16" ht="57.75" customHeight="1">
      <c r="A574" s="14"/>
      <c r="B574" s="512"/>
      <c r="C574" s="1153" t="s">
        <v>3476</v>
      </c>
      <c r="D574" s="515" t="s">
        <v>1627</v>
      </c>
      <c r="E574" s="519"/>
      <c r="F574" s="480">
        <v>45658</v>
      </c>
      <c r="G574" s="480">
        <v>45992</v>
      </c>
      <c r="H574" s="515" t="s">
        <v>1628</v>
      </c>
      <c r="I574" s="514" t="s">
        <v>23</v>
      </c>
      <c r="J574" s="517"/>
      <c r="K574" s="516">
        <v>0.15</v>
      </c>
      <c r="L574" s="517"/>
      <c r="M574" s="523">
        <f>J574+K574+L574</f>
        <v>0.15</v>
      </c>
      <c r="N574" s="46"/>
      <c r="O574" s="46"/>
      <c r="P574" s="46"/>
    </row>
    <row r="575" spans="1:16" ht="32.25" customHeight="1">
      <c r="C575" s="1925" t="s">
        <v>93</v>
      </c>
      <c r="D575" s="1925"/>
      <c r="E575" s="1925"/>
      <c r="F575" s="1925"/>
      <c r="G575" s="1925"/>
      <c r="H575" s="1925"/>
      <c r="I575" s="1925"/>
      <c r="J575" s="809">
        <f>SUM(J509:J574)</f>
        <v>10.5</v>
      </c>
      <c r="K575" s="809">
        <f>SUM(K509:K574)</f>
        <v>48.945999999999998</v>
      </c>
      <c r="L575" s="809">
        <f>SUM(L509:L574)</f>
        <v>82.1</v>
      </c>
      <c r="M575" s="810">
        <f>SUM(M509:M574)</f>
        <v>141.54599999999999</v>
      </c>
      <c r="N575" s="808"/>
      <c r="O575" s="808"/>
      <c r="P575" s="808"/>
    </row>
    <row r="576" spans="1:16" ht="18">
      <c r="C576" s="2243" t="s">
        <v>94</v>
      </c>
      <c r="D576" s="2244"/>
      <c r="E576" s="2244"/>
      <c r="F576" s="2244"/>
      <c r="G576" s="2244"/>
      <c r="H576" s="2244"/>
      <c r="I576" s="1183"/>
      <c r="J576" s="1183"/>
      <c r="K576" s="1183"/>
      <c r="L576" s="1183"/>
      <c r="M576" s="1183"/>
      <c r="N576" s="1183"/>
      <c r="O576" s="1183"/>
      <c r="P576" s="1184"/>
    </row>
    <row r="577" spans="3:16" ht="48.6" customHeight="1">
      <c r="C577" s="437" t="s">
        <v>1629</v>
      </c>
      <c r="D577" s="184" t="s">
        <v>43</v>
      </c>
      <c r="E577" s="209" t="s">
        <v>95</v>
      </c>
      <c r="F577" s="442">
        <v>45658</v>
      </c>
      <c r="G577" s="442">
        <v>45992</v>
      </c>
      <c r="H577" s="184" t="s">
        <v>297</v>
      </c>
      <c r="I577" s="209" t="s">
        <v>23</v>
      </c>
      <c r="J577" s="107">
        <v>5</v>
      </c>
      <c r="K577" s="107">
        <v>2</v>
      </c>
      <c r="L577" s="107">
        <v>0.6</v>
      </c>
      <c r="M577" s="107">
        <f>SUM(J577:L577)</f>
        <v>7.6</v>
      </c>
      <c r="N577" s="246"/>
      <c r="O577" s="246"/>
      <c r="P577" s="246"/>
    </row>
    <row r="578" spans="3:16" ht="27.75" customHeight="1">
      <c r="C578" s="2245" t="s">
        <v>96</v>
      </c>
      <c r="D578" s="2246"/>
      <c r="E578" s="2246"/>
      <c r="F578" s="2246"/>
      <c r="G578" s="2246"/>
      <c r="H578" s="2246"/>
      <c r="I578" s="2247"/>
      <c r="J578" s="1291">
        <f>SUM(J576:J577)</f>
        <v>5</v>
      </c>
      <c r="K578" s="1291">
        <f>SUM(K576:K577)</f>
        <v>2</v>
      </c>
      <c r="L578" s="1291">
        <f>SUM(L576:L577)</f>
        <v>0.6</v>
      </c>
      <c r="M578" s="1291">
        <f>SUM(M576:M577)</f>
        <v>7.6</v>
      </c>
      <c r="N578" s="1292"/>
      <c r="O578" s="1292"/>
      <c r="P578" s="1292"/>
    </row>
    <row r="579" spans="3:16" ht="25.5" customHeight="1">
      <c r="C579" s="2248" t="s">
        <v>97</v>
      </c>
      <c r="D579" s="2249"/>
      <c r="E579" s="2249"/>
      <c r="F579" s="2249"/>
      <c r="G579" s="2249"/>
      <c r="H579" s="2249"/>
      <c r="I579" s="2249"/>
      <c r="J579" s="2249"/>
      <c r="K579" s="2249"/>
      <c r="L579" s="2249"/>
      <c r="M579" s="2249"/>
      <c r="N579" s="2249"/>
      <c r="O579" s="2249"/>
      <c r="P579" s="2250"/>
    </row>
    <row r="580" spans="3:16" ht="23.25" customHeight="1">
      <c r="C580" s="2184" t="s">
        <v>3329</v>
      </c>
      <c r="D580" s="1961"/>
      <c r="E580" s="1961"/>
      <c r="F580" s="1961"/>
      <c r="G580" s="1961"/>
      <c r="H580" s="1961"/>
      <c r="I580" s="1961"/>
      <c r="J580" s="58"/>
      <c r="K580" s="883"/>
      <c r="L580" s="883"/>
      <c r="M580" s="883"/>
      <c r="N580" s="246"/>
      <c r="O580" s="246"/>
      <c r="P580" s="246"/>
    </row>
    <row r="581" spans="3:16" ht="24" customHeight="1">
      <c r="C581" s="45" t="s">
        <v>3489</v>
      </c>
      <c r="D581" s="1193" t="s">
        <v>583</v>
      </c>
      <c r="E581" s="1196" t="s">
        <v>22</v>
      </c>
      <c r="F581" s="471">
        <v>45658</v>
      </c>
      <c r="G581" s="471">
        <v>45992</v>
      </c>
      <c r="H581" s="1802" t="s">
        <v>98</v>
      </c>
      <c r="I581" s="44" t="s">
        <v>556</v>
      </c>
      <c r="J581" s="103"/>
      <c r="K581" s="126">
        <v>15</v>
      </c>
      <c r="L581" s="112">
        <v>5</v>
      </c>
      <c r="M581" s="103">
        <f>SUM(K581:L581)</f>
        <v>20</v>
      </c>
      <c r="N581" s="31"/>
      <c r="O581" s="31"/>
      <c r="P581" s="31"/>
    </row>
    <row r="582" spans="3:16" ht="32.25" customHeight="1">
      <c r="C582" s="45" t="s">
        <v>3490</v>
      </c>
      <c r="D582" s="1193" t="s">
        <v>584</v>
      </c>
      <c r="E582" s="1196" t="s">
        <v>22</v>
      </c>
      <c r="F582" s="471">
        <v>45658</v>
      </c>
      <c r="G582" s="471">
        <v>45992</v>
      </c>
      <c r="H582" s="1961"/>
      <c r="I582" s="44" t="s">
        <v>556</v>
      </c>
      <c r="J582" s="103"/>
      <c r="K582" s="103">
        <v>70</v>
      </c>
      <c r="L582" s="103"/>
      <c r="M582" s="103">
        <f>SUM(K582:L582)</f>
        <v>70</v>
      </c>
      <c r="N582" s="31"/>
      <c r="O582" s="31"/>
      <c r="P582" s="31"/>
    </row>
    <row r="583" spans="3:16" ht="12.75" customHeight="1">
      <c r="C583" s="1193"/>
      <c r="D583" s="1193"/>
      <c r="E583" s="1196"/>
      <c r="F583" s="471"/>
      <c r="G583" s="471"/>
      <c r="H583" s="884"/>
      <c r="I583" s="44"/>
      <c r="J583" s="103"/>
      <c r="K583" s="103"/>
      <c r="L583" s="103"/>
      <c r="M583" s="103"/>
      <c r="N583" s="31"/>
      <c r="O583" s="31"/>
      <c r="P583" s="31"/>
    </row>
    <row r="584" spans="3:16" ht="24.75" customHeight="1">
      <c r="C584" s="2184" t="s">
        <v>3330</v>
      </c>
      <c r="D584" s="1961"/>
      <c r="E584" s="1961"/>
      <c r="F584" s="1961"/>
      <c r="G584" s="1961"/>
      <c r="H584" s="1961"/>
      <c r="I584" s="1961"/>
      <c r="J584" s="103"/>
      <c r="K584" s="103"/>
      <c r="L584" s="103"/>
      <c r="M584" s="103"/>
      <c r="N584" s="31"/>
      <c r="O584" s="31"/>
      <c r="P584" s="31"/>
    </row>
    <row r="585" spans="3:16" ht="21" customHeight="1">
      <c r="C585" s="45"/>
      <c r="D585" s="372" t="s">
        <v>3314</v>
      </c>
      <c r="E585" s="1196"/>
      <c r="F585" s="1196"/>
      <c r="G585" s="1196"/>
      <c r="H585" s="1193"/>
      <c r="I585" s="1196"/>
      <c r="J585" s="103"/>
      <c r="K585" s="103"/>
      <c r="L585" s="103"/>
      <c r="M585" s="103"/>
      <c r="N585" s="31"/>
      <c r="O585" s="31"/>
      <c r="P585" s="31"/>
    </row>
    <row r="586" spans="3:16" ht="37.5" customHeight="1">
      <c r="C586" s="1193" t="s">
        <v>3491</v>
      </c>
      <c r="D586" s="1193" t="s">
        <v>3313</v>
      </c>
      <c r="E586" s="1196" t="s">
        <v>99</v>
      </c>
      <c r="F586" s="471">
        <v>45658</v>
      </c>
      <c r="G586" s="471">
        <v>45992</v>
      </c>
      <c r="H586" s="1193" t="s">
        <v>889</v>
      </c>
      <c r="I586" s="44" t="s">
        <v>556</v>
      </c>
      <c r="J586" s="103"/>
      <c r="K586" s="103">
        <v>2</v>
      </c>
      <c r="L586" s="103"/>
      <c r="M586" s="103">
        <f>SUM(K586:L586)</f>
        <v>2</v>
      </c>
      <c r="N586" s="31"/>
      <c r="O586" s="31"/>
      <c r="P586" s="31"/>
    </row>
    <row r="587" spans="3:16" ht="27" customHeight="1">
      <c r="C587" s="1193" t="s">
        <v>3492</v>
      </c>
      <c r="D587" s="1193" t="s">
        <v>3312</v>
      </c>
      <c r="E587" s="1196" t="s">
        <v>99</v>
      </c>
      <c r="F587" s="471">
        <v>45658</v>
      </c>
      <c r="G587" s="471">
        <v>45992</v>
      </c>
      <c r="H587" s="1193" t="s">
        <v>890</v>
      </c>
      <c r="I587" s="44" t="s">
        <v>556</v>
      </c>
      <c r="J587" s="103"/>
      <c r="K587" s="103">
        <v>1</v>
      </c>
      <c r="L587" s="103"/>
      <c r="M587" s="103">
        <f>SUM(K587:L587)</f>
        <v>1</v>
      </c>
      <c r="N587" s="31"/>
      <c r="O587" s="31"/>
      <c r="P587" s="31"/>
    </row>
    <row r="588" spans="3:16" ht="10.5" customHeight="1">
      <c r="C588" s="1196"/>
      <c r="D588" s="1193"/>
      <c r="E588" s="1196"/>
      <c r="F588" s="142"/>
      <c r="G588" s="142"/>
      <c r="H588" s="1193"/>
      <c r="I588" s="44"/>
      <c r="J588" s="103"/>
      <c r="K588" s="103"/>
      <c r="L588" s="103"/>
      <c r="M588" s="103"/>
      <c r="N588" s="31"/>
      <c r="O588" s="31"/>
      <c r="P588" s="31"/>
    </row>
    <row r="589" spans="3:16" ht="31.5" customHeight="1">
      <c r="C589" s="1198" t="s">
        <v>3493</v>
      </c>
      <c r="D589" s="372" t="s">
        <v>3315</v>
      </c>
      <c r="E589" s="1196" t="s">
        <v>101</v>
      </c>
      <c r="F589" s="471">
        <v>45658</v>
      </c>
      <c r="G589" s="471">
        <v>45992</v>
      </c>
      <c r="H589" s="1193" t="s">
        <v>100</v>
      </c>
      <c r="I589" s="44" t="s">
        <v>556</v>
      </c>
      <c r="J589" s="103"/>
      <c r="K589" s="103">
        <v>0.2</v>
      </c>
      <c r="L589" s="103"/>
      <c r="M589" s="103">
        <f>SUM(K589:L589)</f>
        <v>0.2</v>
      </c>
      <c r="N589" s="31"/>
      <c r="O589" s="31"/>
      <c r="P589" s="31"/>
    </row>
    <row r="590" spans="3:16" ht="100.5" customHeight="1">
      <c r="C590" s="1193" t="s">
        <v>3494</v>
      </c>
      <c r="D590" s="372" t="s">
        <v>3316</v>
      </c>
      <c r="E590" s="44" t="s">
        <v>464</v>
      </c>
      <c r="F590" s="471">
        <v>45658</v>
      </c>
      <c r="G590" s="471">
        <v>45992</v>
      </c>
      <c r="H590" s="1198" t="s">
        <v>465</v>
      </c>
      <c r="I590" s="44" t="s">
        <v>556</v>
      </c>
      <c r="J590" s="103"/>
      <c r="K590" s="103">
        <v>20</v>
      </c>
      <c r="L590" s="103"/>
      <c r="M590" s="103">
        <f>SUM(K590:L590)</f>
        <v>20</v>
      </c>
      <c r="N590" s="31"/>
      <c r="O590" s="31"/>
      <c r="P590" s="31"/>
    </row>
    <row r="591" spans="3:16" ht="13.5" customHeight="1">
      <c r="C591" s="1193"/>
      <c r="D591" s="1187"/>
      <c r="E591" s="27"/>
      <c r="F591" s="27"/>
      <c r="G591" s="41"/>
      <c r="H591" s="1187"/>
      <c r="I591" s="44"/>
      <c r="J591" s="103"/>
      <c r="K591" s="103"/>
      <c r="L591" s="103"/>
      <c r="M591" s="103"/>
      <c r="N591" s="31"/>
      <c r="O591" s="31"/>
      <c r="P591" s="31"/>
    </row>
    <row r="592" spans="3:16" ht="25.5" customHeight="1">
      <c r="C592" s="2184" t="s">
        <v>3331</v>
      </c>
      <c r="D592" s="1961"/>
      <c r="E592" s="1961"/>
      <c r="F592" s="1961"/>
      <c r="G592" s="1961"/>
      <c r="H592" s="1961"/>
      <c r="I592" s="1961"/>
      <c r="J592" s="103"/>
      <c r="K592" s="103"/>
      <c r="L592" s="103"/>
      <c r="M592" s="103"/>
      <c r="N592" s="31"/>
      <c r="O592" s="31"/>
      <c r="P592" s="31"/>
    </row>
    <row r="593" spans="3:16" ht="40.5" customHeight="1">
      <c r="C593" s="45" t="s">
        <v>3496</v>
      </c>
      <c r="D593" s="1193" t="s">
        <v>585</v>
      </c>
      <c r="E593" s="1196" t="s">
        <v>102</v>
      </c>
      <c r="F593" s="471">
        <v>45658</v>
      </c>
      <c r="G593" s="471">
        <v>45992</v>
      </c>
      <c r="H593" s="45" t="s">
        <v>887</v>
      </c>
      <c r="I593" s="44" t="s">
        <v>556</v>
      </c>
      <c r="J593" s="103"/>
      <c r="K593" s="103">
        <v>5</v>
      </c>
      <c r="L593" s="103"/>
      <c r="M593" s="103">
        <f>SUM(K593:L593)</f>
        <v>5</v>
      </c>
      <c r="N593" s="31"/>
      <c r="O593" s="31"/>
      <c r="P593" s="31"/>
    </row>
    <row r="594" spans="3:16" ht="31.5" customHeight="1">
      <c r="C594" s="45" t="s">
        <v>3497</v>
      </c>
      <c r="D594" s="1193" t="s">
        <v>586</v>
      </c>
      <c r="E594" s="1196" t="s">
        <v>102</v>
      </c>
      <c r="F594" s="471">
        <v>45658</v>
      </c>
      <c r="G594" s="471">
        <v>45992</v>
      </c>
      <c r="H594" s="45" t="s">
        <v>888</v>
      </c>
      <c r="I594" s="44" t="s">
        <v>556</v>
      </c>
      <c r="J594" s="103"/>
      <c r="K594" s="103">
        <v>5</v>
      </c>
      <c r="L594" s="103"/>
      <c r="M594" s="103">
        <f>SUM(K594:L594)</f>
        <v>5</v>
      </c>
      <c r="N594" s="31"/>
      <c r="O594" s="31"/>
      <c r="P594" s="31"/>
    </row>
    <row r="595" spans="3:16" ht="35.25" customHeight="1">
      <c r="C595" s="45" t="s">
        <v>3498</v>
      </c>
      <c r="D595" s="1193" t="s">
        <v>850</v>
      </c>
      <c r="E595" s="1196" t="s">
        <v>102</v>
      </c>
      <c r="F595" s="471">
        <v>45658</v>
      </c>
      <c r="G595" s="471">
        <v>45992</v>
      </c>
      <c r="H595" s="200" t="s">
        <v>885</v>
      </c>
      <c r="I595" s="44" t="s">
        <v>556</v>
      </c>
      <c r="J595" s="103"/>
      <c r="K595" s="103">
        <v>2</v>
      </c>
      <c r="L595" s="103"/>
      <c r="M595" s="103">
        <f>SUM(K595:L595)</f>
        <v>2</v>
      </c>
      <c r="N595" s="31"/>
      <c r="O595" s="31"/>
      <c r="P595" s="31"/>
    </row>
    <row r="596" spans="3:16" ht="11.25" customHeight="1">
      <c r="C596" s="45"/>
      <c r="D596" s="1193"/>
      <c r="E596" s="1196"/>
      <c r="F596" s="142"/>
      <c r="G596" s="142"/>
      <c r="H596" s="200"/>
      <c r="I596" s="44"/>
      <c r="J596" s="103"/>
      <c r="K596" s="103"/>
      <c r="L596" s="103"/>
      <c r="M596" s="103"/>
      <c r="N596" s="31"/>
      <c r="O596" s="31"/>
      <c r="P596" s="31"/>
    </row>
    <row r="597" spans="3:16" ht="35.25" customHeight="1">
      <c r="C597" s="2184" t="s">
        <v>3332</v>
      </c>
      <c r="D597" s="1961"/>
      <c r="E597" s="1961"/>
      <c r="F597" s="1961"/>
      <c r="G597" s="1961"/>
      <c r="H597" s="1961"/>
      <c r="I597" s="1961"/>
      <c r="J597" s="103"/>
      <c r="K597" s="103"/>
      <c r="L597" s="103"/>
      <c r="M597" s="103"/>
      <c r="N597" s="31"/>
      <c r="O597" s="31"/>
      <c r="P597" s="31"/>
    </row>
    <row r="598" spans="3:16" ht="40.5" customHeight="1">
      <c r="C598" s="272" t="s">
        <v>3499</v>
      </c>
      <c r="D598" s="1193" t="s">
        <v>878</v>
      </c>
      <c r="E598" s="1196" t="s">
        <v>82</v>
      </c>
      <c r="F598" s="471">
        <v>45658</v>
      </c>
      <c r="G598" s="471">
        <v>45992</v>
      </c>
      <c r="H598" s="1193" t="s">
        <v>882</v>
      </c>
      <c r="I598" s="44" t="s">
        <v>556</v>
      </c>
      <c r="J598" s="103"/>
      <c r="K598" s="103">
        <f>0+0.4</f>
        <v>0.4</v>
      </c>
      <c r="L598" s="103"/>
      <c r="M598" s="103">
        <f>SUM(K598:L598)</f>
        <v>0.4</v>
      </c>
      <c r="N598" s="31"/>
      <c r="O598" s="31"/>
      <c r="P598" s="31"/>
    </row>
    <row r="599" spans="3:16" ht="35.25" customHeight="1">
      <c r="C599" s="272" t="s">
        <v>3500</v>
      </c>
      <c r="D599" s="1193" t="s">
        <v>879</v>
      </c>
      <c r="E599" s="1196" t="s">
        <v>82</v>
      </c>
      <c r="F599" s="471">
        <v>45658</v>
      </c>
      <c r="G599" s="471">
        <v>45992</v>
      </c>
      <c r="H599" s="1193" t="s">
        <v>886</v>
      </c>
      <c r="I599" s="44" t="s">
        <v>556</v>
      </c>
      <c r="J599" s="103"/>
      <c r="K599" s="103">
        <f>0+0.4</f>
        <v>0.4</v>
      </c>
      <c r="L599" s="103"/>
      <c r="M599" s="103">
        <f>SUM(K599:L599)</f>
        <v>0.4</v>
      </c>
      <c r="N599" s="31"/>
      <c r="O599" s="31"/>
      <c r="P599" s="31"/>
    </row>
    <row r="600" spans="3:16" ht="35.25" customHeight="1">
      <c r="C600" s="2184" t="s">
        <v>3333</v>
      </c>
      <c r="D600" s="1961"/>
      <c r="E600" s="1961"/>
      <c r="F600" s="1961"/>
      <c r="G600" s="1961"/>
      <c r="H600" s="1961"/>
      <c r="I600" s="1961"/>
      <c r="J600" s="103"/>
      <c r="K600" s="103"/>
      <c r="L600" s="103"/>
      <c r="M600" s="103"/>
      <c r="N600" s="31"/>
      <c r="O600" s="31"/>
      <c r="P600" s="31"/>
    </row>
    <row r="601" spans="3:16" ht="45" customHeight="1">
      <c r="C601" s="472" t="s">
        <v>3506</v>
      </c>
      <c r="D601" s="1193" t="s">
        <v>880</v>
      </c>
      <c r="E601" s="1196" t="s">
        <v>55</v>
      </c>
      <c r="F601" s="471">
        <v>45658</v>
      </c>
      <c r="G601" s="471">
        <v>45992</v>
      </c>
      <c r="H601" s="319" t="s">
        <v>553</v>
      </c>
      <c r="I601" s="44" t="s">
        <v>556</v>
      </c>
      <c r="J601" s="103"/>
      <c r="K601" s="103">
        <v>0.5</v>
      </c>
      <c r="L601" s="103"/>
      <c r="M601" s="103">
        <f>SUM(K601:L601)</f>
        <v>0.5</v>
      </c>
      <c r="N601" s="31"/>
      <c r="O601" s="31"/>
      <c r="P601" s="31"/>
    </row>
    <row r="602" spans="3:16" ht="10.5" customHeight="1">
      <c r="C602" s="468"/>
      <c r="D602" s="1193"/>
      <c r="E602" s="1196"/>
      <c r="F602" s="142"/>
      <c r="G602" s="142"/>
      <c r="H602" s="200"/>
      <c r="I602" s="44"/>
      <c r="J602" s="103"/>
      <c r="K602" s="103"/>
      <c r="L602" s="103"/>
      <c r="M602" s="103"/>
      <c r="N602" s="31"/>
      <c r="O602" s="31"/>
      <c r="P602" s="31"/>
    </row>
    <row r="603" spans="3:16" ht="35.25" customHeight="1">
      <c r="C603" s="2184" t="s">
        <v>3317</v>
      </c>
      <c r="D603" s="2242"/>
      <c r="E603" s="2242"/>
      <c r="F603" s="2242"/>
      <c r="G603" s="2242"/>
      <c r="H603" s="2242"/>
      <c r="I603" s="2242"/>
      <c r="J603" s="103"/>
      <c r="K603" s="103"/>
      <c r="L603" s="103"/>
      <c r="M603" s="103"/>
      <c r="N603" s="31"/>
      <c r="O603" s="31"/>
      <c r="P603" s="31"/>
    </row>
    <row r="604" spans="3:16" ht="35.25" customHeight="1">
      <c r="C604" s="1193" t="s">
        <v>3238</v>
      </c>
      <c r="D604" s="1193" t="s">
        <v>3318</v>
      </c>
      <c r="E604" s="1196" t="s">
        <v>22</v>
      </c>
      <c r="F604" s="471">
        <v>45658</v>
      </c>
      <c r="G604" s="471">
        <v>45992</v>
      </c>
      <c r="H604" s="319" t="s">
        <v>3513</v>
      </c>
      <c r="I604" s="44" t="s">
        <v>556</v>
      </c>
      <c r="J604" s="103"/>
      <c r="K604" s="103">
        <v>0.15</v>
      </c>
      <c r="L604" s="103"/>
      <c r="M604" s="103">
        <f t="shared" ref="M604:M613" si="19">SUM(K604:L604)</f>
        <v>0.15</v>
      </c>
      <c r="N604" s="31"/>
      <c r="O604" s="31"/>
      <c r="P604" s="31"/>
    </row>
    <row r="605" spans="3:16" ht="35.25" customHeight="1">
      <c r="C605" s="1193" t="s">
        <v>3239</v>
      </c>
      <c r="D605" s="1193" t="s">
        <v>3320</v>
      </c>
      <c r="E605" s="1196" t="s">
        <v>22</v>
      </c>
      <c r="F605" s="471">
        <v>45658</v>
      </c>
      <c r="G605" s="471">
        <v>45992</v>
      </c>
      <c r="H605" s="200" t="s">
        <v>3514</v>
      </c>
      <c r="I605" s="44" t="s">
        <v>556</v>
      </c>
      <c r="J605" s="103"/>
      <c r="K605" s="103">
        <v>0.15</v>
      </c>
      <c r="L605" s="103"/>
      <c r="M605" s="103">
        <f t="shared" si="19"/>
        <v>0.15</v>
      </c>
      <c r="N605" s="31"/>
      <c r="O605" s="31"/>
      <c r="P605" s="31"/>
    </row>
    <row r="606" spans="3:16" ht="35.25" customHeight="1">
      <c r="C606" s="1193" t="s">
        <v>3240</v>
      </c>
      <c r="D606" s="1193" t="s">
        <v>3319</v>
      </c>
      <c r="E606" s="1196" t="s">
        <v>22</v>
      </c>
      <c r="F606" s="471">
        <v>45658</v>
      </c>
      <c r="G606" s="471">
        <v>45992</v>
      </c>
      <c r="H606" s="200" t="s">
        <v>3515</v>
      </c>
      <c r="I606" s="44" t="s">
        <v>556</v>
      </c>
      <c r="J606" s="103"/>
      <c r="K606" s="103">
        <v>0.15</v>
      </c>
      <c r="L606" s="103"/>
      <c r="M606" s="103">
        <f t="shared" si="19"/>
        <v>0.15</v>
      </c>
      <c r="N606" s="31"/>
      <c r="O606" s="31"/>
      <c r="P606" s="31"/>
    </row>
    <row r="607" spans="3:16" ht="35.25" customHeight="1">
      <c r="C607" s="1193" t="s">
        <v>3241</v>
      </c>
      <c r="D607" s="1193" t="s">
        <v>3321</v>
      </c>
      <c r="E607" s="1196" t="s">
        <v>22</v>
      </c>
      <c r="F607" s="471">
        <v>45658</v>
      </c>
      <c r="G607" s="471">
        <v>45992</v>
      </c>
      <c r="H607" s="200" t="s">
        <v>3516</v>
      </c>
      <c r="I607" s="44" t="s">
        <v>556</v>
      </c>
      <c r="J607" s="103"/>
      <c r="K607" s="103">
        <v>0.15</v>
      </c>
      <c r="L607" s="103"/>
      <c r="M607" s="103">
        <f t="shared" si="19"/>
        <v>0.15</v>
      </c>
      <c r="N607" s="31"/>
      <c r="O607" s="31"/>
      <c r="P607" s="31"/>
    </row>
    <row r="608" spans="3:16" ht="30.75" customHeight="1">
      <c r="C608" s="1193" t="s">
        <v>3242</v>
      </c>
      <c r="D608" s="1193" t="s">
        <v>3322</v>
      </c>
      <c r="E608" s="1196" t="s">
        <v>22</v>
      </c>
      <c r="F608" s="471">
        <v>45658</v>
      </c>
      <c r="G608" s="471">
        <v>45992</v>
      </c>
      <c r="H608" s="200" t="s">
        <v>3517</v>
      </c>
      <c r="I608" s="44" t="s">
        <v>556</v>
      </c>
      <c r="J608" s="103"/>
      <c r="K608" s="103">
        <v>0.15</v>
      </c>
      <c r="L608" s="103"/>
      <c r="M608" s="103">
        <f t="shared" si="19"/>
        <v>0.15</v>
      </c>
      <c r="N608" s="31"/>
      <c r="O608" s="31"/>
      <c r="P608" s="31"/>
    </row>
    <row r="609" spans="3:16" ht="29.25" customHeight="1">
      <c r="C609" s="45" t="s">
        <v>3339</v>
      </c>
      <c r="D609" s="1193" t="s">
        <v>3323</v>
      </c>
      <c r="E609" s="1196" t="s">
        <v>3501</v>
      </c>
      <c r="F609" s="471">
        <v>45658</v>
      </c>
      <c r="G609" s="471">
        <v>45992</v>
      </c>
      <c r="H609" s="200" t="s">
        <v>3518</v>
      </c>
      <c r="I609" s="44" t="s">
        <v>556</v>
      </c>
      <c r="J609" s="103"/>
      <c r="K609" s="103">
        <v>1.5</v>
      </c>
      <c r="L609" s="103"/>
      <c r="M609" s="103">
        <f t="shared" si="19"/>
        <v>1.5</v>
      </c>
      <c r="N609" s="31"/>
      <c r="O609" s="31"/>
      <c r="P609" s="31"/>
    </row>
    <row r="610" spans="3:16" ht="35.25" customHeight="1">
      <c r="C610" s="45" t="s">
        <v>3340</v>
      </c>
      <c r="D610" s="1193" t="s">
        <v>3324</v>
      </c>
      <c r="E610" s="1196" t="s">
        <v>3503</v>
      </c>
      <c r="F610" s="471">
        <v>45658</v>
      </c>
      <c r="G610" s="471">
        <v>45992</v>
      </c>
      <c r="H610" s="200" t="s">
        <v>3519</v>
      </c>
      <c r="I610" s="44" t="s">
        <v>556</v>
      </c>
      <c r="J610" s="103"/>
      <c r="K610" s="103">
        <v>0.15</v>
      </c>
      <c r="L610" s="103"/>
      <c r="M610" s="103">
        <f t="shared" si="19"/>
        <v>0.15</v>
      </c>
      <c r="N610" s="31"/>
      <c r="O610" s="31"/>
      <c r="P610" s="31"/>
    </row>
    <row r="611" spans="3:16" ht="31.5" customHeight="1">
      <c r="C611" s="45" t="s">
        <v>3341</v>
      </c>
      <c r="D611" s="1082" t="s">
        <v>3325</v>
      </c>
      <c r="E611" s="77" t="s">
        <v>3504</v>
      </c>
      <c r="F611" s="471">
        <v>45658</v>
      </c>
      <c r="G611" s="471">
        <v>45992</v>
      </c>
      <c r="H611" s="200" t="s">
        <v>3520</v>
      </c>
      <c r="I611" s="44" t="s">
        <v>556</v>
      </c>
      <c r="J611" s="103"/>
      <c r="K611" s="103">
        <v>5</v>
      </c>
      <c r="L611" s="103"/>
      <c r="M611" s="103">
        <f t="shared" si="19"/>
        <v>5</v>
      </c>
      <c r="N611" s="31"/>
      <c r="O611" s="31"/>
      <c r="P611" s="31"/>
    </row>
    <row r="612" spans="3:16" ht="44.25" customHeight="1">
      <c r="C612" s="45" t="s">
        <v>3342</v>
      </c>
      <c r="D612" s="1193" t="s">
        <v>3326</v>
      </c>
      <c r="E612" s="1196" t="s">
        <v>3502</v>
      </c>
      <c r="F612" s="471">
        <v>45658</v>
      </c>
      <c r="G612" s="471">
        <v>45992</v>
      </c>
      <c r="H612" s="200" t="s">
        <v>3521</v>
      </c>
      <c r="I612" s="44" t="s">
        <v>556</v>
      </c>
      <c r="J612" s="103"/>
      <c r="K612" s="103">
        <v>0.2</v>
      </c>
      <c r="L612" s="103"/>
      <c r="M612" s="103">
        <f t="shared" si="19"/>
        <v>0.2</v>
      </c>
      <c r="N612" s="31"/>
      <c r="O612" s="31"/>
      <c r="P612" s="31"/>
    </row>
    <row r="613" spans="3:16" ht="33.75" customHeight="1">
      <c r="C613" s="332" t="s">
        <v>3217</v>
      </c>
      <c r="D613" s="1193" t="s">
        <v>3327</v>
      </c>
      <c r="E613" s="1196" t="s">
        <v>3505</v>
      </c>
      <c r="F613" s="471">
        <v>45658</v>
      </c>
      <c r="G613" s="471">
        <v>45992</v>
      </c>
      <c r="H613" s="200" t="s">
        <v>3522</v>
      </c>
      <c r="I613" s="44" t="s">
        <v>556</v>
      </c>
      <c r="J613" s="103"/>
      <c r="K613" s="103">
        <v>5</v>
      </c>
      <c r="L613" s="103"/>
      <c r="M613" s="103">
        <f t="shared" si="19"/>
        <v>5</v>
      </c>
      <c r="N613" s="31"/>
      <c r="O613" s="31"/>
      <c r="P613" s="31"/>
    </row>
    <row r="614" spans="3:16" ht="13.5" customHeight="1">
      <c r="C614" s="272"/>
      <c r="D614" s="1193"/>
      <c r="E614" s="1196"/>
      <c r="F614" s="142"/>
      <c r="G614" s="142"/>
      <c r="H614" s="1193"/>
      <c r="I614" s="44"/>
      <c r="J614" s="103"/>
      <c r="K614" s="103"/>
      <c r="L614" s="103"/>
      <c r="M614" s="103"/>
      <c r="N614" s="31"/>
      <c r="O614" s="31"/>
      <c r="P614" s="31"/>
    </row>
    <row r="615" spans="3:16" ht="33.75" customHeight="1">
      <c r="C615" s="2184" t="s">
        <v>3328</v>
      </c>
      <c r="D615" s="2242"/>
      <c r="E615" s="2242"/>
      <c r="F615" s="2242"/>
      <c r="G615" s="2242"/>
      <c r="H615" s="2242"/>
      <c r="I615" s="2242"/>
      <c r="J615" s="103"/>
      <c r="K615" s="103"/>
      <c r="L615" s="103"/>
      <c r="M615" s="103"/>
      <c r="N615" s="31"/>
      <c r="O615" s="31"/>
      <c r="P615" s="31"/>
    </row>
    <row r="616" spans="3:16" ht="33.75" customHeight="1">
      <c r="C616" s="1290" t="s">
        <v>3509</v>
      </c>
      <c r="D616" s="1193" t="s">
        <v>3558</v>
      </c>
      <c r="E616" s="1196" t="s">
        <v>136</v>
      </c>
      <c r="F616" s="471">
        <v>45658</v>
      </c>
      <c r="G616" s="471">
        <v>45992</v>
      </c>
      <c r="H616" s="1193" t="s">
        <v>3511</v>
      </c>
      <c r="I616" s="44" t="s">
        <v>556</v>
      </c>
      <c r="J616" s="103"/>
      <c r="K616" s="103">
        <v>2</v>
      </c>
      <c r="L616" s="103"/>
      <c r="M616" s="103">
        <f>SUM(K616:L616)</f>
        <v>2</v>
      </c>
      <c r="N616" s="31"/>
      <c r="O616" s="31"/>
      <c r="P616" s="31"/>
    </row>
    <row r="617" spans="3:16" ht="33.75" customHeight="1">
      <c r="C617" s="1193" t="s">
        <v>3510</v>
      </c>
      <c r="D617" s="1193" t="s">
        <v>3559</v>
      </c>
      <c r="E617" s="1196" t="s">
        <v>3508</v>
      </c>
      <c r="F617" s="471">
        <v>45658</v>
      </c>
      <c r="G617" s="471">
        <v>45992</v>
      </c>
      <c r="H617" s="1193" t="s">
        <v>3507</v>
      </c>
      <c r="I617" s="44" t="s">
        <v>556</v>
      </c>
      <c r="J617" s="103"/>
      <c r="K617" s="103">
        <v>1.1000000000000001</v>
      </c>
      <c r="L617" s="103"/>
      <c r="M617" s="103">
        <f>SUM(K617:L617)</f>
        <v>1.1000000000000001</v>
      </c>
      <c r="N617" s="31"/>
      <c r="O617" s="31"/>
      <c r="P617" s="31"/>
    </row>
    <row r="618" spans="3:16" ht="11.25" customHeight="1">
      <c r="C618" s="1192"/>
      <c r="D618" s="885"/>
      <c r="E618" s="885"/>
      <c r="F618" s="885"/>
      <c r="G618" s="885"/>
      <c r="H618" s="885"/>
      <c r="I618" s="885"/>
      <c r="J618" s="103"/>
      <c r="K618" s="103"/>
      <c r="L618" s="103"/>
      <c r="M618" s="103"/>
      <c r="N618" s="31"/>
      <c r="O618" s="31"/>
      <c r="P618" s="31"/>
    </row>
    <row r="619" spans="3:16" ht="28.5" customHeight="1">
      <c r="C619" s="1925" t="s">
        <v>103</v>
      </c>
      <c r="D619" s="1925"/>
      <c r="E619" s="1925"/>
      <c r="F619" s="1925"/>
      <c r="G619" s="1925"/>
      <c r="H619" s="1925"/>
      <c r="I619" s="1925"/>
      <c r="J619" s="1293"/>
      <c r="K619" s="1293">
        <f>SUM(K581:K618)</f>
        <v>137.20000000000002</v>
      </c>
      <c r="L619" s="1293">
        <f>SUM(L581:L618)</f>
        <v>5</v>
      </c>
      <c r="M619" s="1293">
        <f>SUM(K619:L619)</f>
        <v>142.20000000000002</v>
      </c>
      <c r="N619" s="1294"/>
      <c r="O619" s="1294"/>
      <c r="P619" s="787"/>
    </row>
    <row r="620" spans="3:16" ht="45.75" customHeight="1">
      <c r="C620" s="2209" t="s">
        <v>460</v>
      </c>
      <c r="D620" s="2210"/>
      <c r="E620" s="2210"/>
      <c r="F620" s="2210"/>
      <c r="G620" s="2210"/>
      <c r="H620" s="2210"/>
      <c r="I620" s="2210"/>
      <c r="J620" s="2210"/>
      <c r="K620" s="2210"/>
      <c r="L620" s="2210"/>
      <c r="M620" s="2210"/>
      <c r="N620" s="2210"/>
      <c r="O620" s="2210"/>
      <c r="P620" s="2211"/>
    </row>
    <row r="621" spans="3:16" ht="27.75" customHeight="1">
      <c r="C621" s="72"/>
      <c r="D621" s="526" t="s">
        <v>3126</v>
      </c>
      <c r="E621" s="525"/>
      <c r="F621" s="525"/>
      <c r="G621" s="72"/>
      <c r="H621" s="72"/>
      <c r="I621" s="72"/>
      <c r="J621" s="72"/>
      <c r="K621" s="72"/>
      <c r="L621" s="72"/>
      <c r="M621" s="72"/>
      <c r="N621" s="72"/>
      <c r="O621" s="72"/>
      <c r="P621" s="72"/>
    </row>
    <row r="622" spans="3:16" ht="39" customHeight="1">
      <c r="C622" s="45" t="s">
        <v>3546</v>
      </c>
      <c r="D622" s="1179" t="s">
        <v>3120</v>
      </c>
      <c r="E622" s="1196" t="s">
        <v>3123</v>
      </c>
      <c r="F622" s="471">
        <v>45658</v>
      </c>
      <c r="G622" s="471">
        <v>45992</v>
      </c>
      <c r="H622" s="7" t="s">
        <v>3549</v>
      </c>
      <c r="I622" s="208" t="s">
        <v>72</v>
      </c>
      <c r="J622" s="46"/>
      <c r="K622" s="1492">
        <v>30</v>
      </c>
      <c r="L622" s="46"/>
      <c r="M622" s="56">
        <f>SUM(K622:L622)</f>
        <v>30</v>
      </c>
      <c r="N622" s="46"/>
      <c r="O622" s="72"/>
      <c r="P622" s="72"/>
    </row>
    <row r="623" spans="3:16" ht="40.5" customHeight="1">
      <c r="C623" s="45" t="s">
        <v>3547</v>
      </c>
      <c r="D623" s="1179" t="s">
        <v>3121</v>
      </c>
      <c r="E623" s="1196" t="s">
        <v>3124</v>
      </c>
      <c r="F623" s="471">
        <v>45658</v>
      </c>
      <c r="G623" s="471">
        <v>45992</v>
      </c>
      <c r="H623" s="7" t="s">
        <v>3550</v>
      </c>
      <c r="I623" s="208" t="s">
        <v>72</v>
      </c>
      <c r="J623" s="46"/>
      <c r="K623" s="1492">
        <v>10</v>
      </c>
      <c r="L623" s="46"/>
      <c r="M623" s="56">
        <f>SUM(K623:L623)</f>
        <v>10</v>
      </c>
      <c r="N623" s="46"/>
      <c r="O623" s="72"/>
      <c r="P623" s="72"/>
    </row>
    <row r="624" spans="3:16" ht="43.5" customHeight="1">
      <c r="C624" s="45" t="s">
        <v>3548</v>
      </c>
      <c r="D624" s="1179" t="s">
        <v>3122</v>
      </c>
      <c r="E624" s="1196" t="s">
        <v>3124</v>
      </c>
      <c r="F624" s="471">
        <v>45658</v>
      </c>
      <c r="G624" s="471">
        <v>45992</v>
      </c>
      <c r="H624" s="7" t="s">
        <v>3551</v>
      </c>
      <c r="I624" s="208" t="s">
        <v>72</v>
      </c>
      <c r="J624" s="46"/>
      <c r="K624" s="1492">
        <v>10</v>
      </c>
      <c r="L624" s="46"/>
      <c r="M624" s="56">
        <f>SUM(K624:L624)</f>
        <v>10</v>
      </c>
      <c r="N624" s="46"/>
      <c r="O624" s="72"/>
      <c r="P624" s="72"/>
    </row>
    <row r="625" spans="3:16" ht="14.25" customHeight="1">
      <c r="C625" s="72"/>
      <c r="D625" s="72"/>
      <c r="E625" s="1192"/>
      <c r="F625" s="72"/>
      <c r="G625" s="72"/>
      <c r="H625" s="72"/>
      <c r="I625" s="72"/>
      <c r="J625" s="46"/>
      <c r="K625" s="46"/>
      <c r="L625" s="46"/>
      <c r="M625" s="46"/>
      <c r="N625" s="46"/>
      <c r="O625" s="72"/>
      <c r="P625" s="72"/>
    </row>
    <row r="626" spans="3:16" ht="27.75" customHeight="1">
      <c r="C626" s="72"/>
      <c r="D626" s="526" t="s">
        <v>3125</v>
      </c>
      <c r="E626" s="1170"/>
      <c r="F626" s="525"/>
      <c r="G626" s="72"/>
      <c r="H626" s="72"/>
      <c r="I626" s="72"/>
      <c r="J626" s="46"/>
      <c r="K626" s="46"/>
      <c r="L626" s="46"/>
      <c r="M626" s="46"/>
      <c r="N626" s="46"/>
      <c r="O626" s="72"/>
      <c r="P626" s="72"/>
    </row>
    <row r="627" spans="3:16" ht="27.75" customHeight="1">
      <c r="C627" s="72"/>
      <c r="D627" s="527" t="s">
        <v>3127</v>
      </c>
      <c r="E627" s="1171"/>
      <c r="F627" s="528"/>
      <c r="G627" s="529"/>
      <c r="H627" s="72"/>
      <c r="I627" s="72"/>
      <c r="J627" s="46"/>
      <c r="K627" s="46"/>
      <c r="L627" s="46"/>
      <c r="M627" s="46"/>
      <c r="N627" s="46"/>
      <c r="O627" s="72"/>
      <c r="P627" s="72"/>
    </row>
    <row r="628" spans="3:16" ht="27.75" customHeight="1">
      <c r="C628" s="318" t="s">
        <v>3524</v>
      </c>
      <c r="D628" s="65" t="s">
        <v>3128</v>
      </c>
      <c r="E628" s="44" t="s">
        <v>852</v>
      </c>
      <c r="F628" s="1175">
        <v>45658</v>
      </c>
      <c r="G628" s="1175">
        <v>45992</v>
      </c>
      <c r="H628" s="533" t="s">
        <v>3154</v>
      </c>
      <c r="I628" s="208" t="s">
        <v>72</v>
      </c>
      <c r="J628" s="76"/>
      <c r="K628" s="1174"/>
      <c r="L628" s="1174">
        <v>0.6</v>
      </c>
      <c r="M628" s="1177">
        <f t="shared" ref="M628:M645" si="20">SUM(K628:L628)</f>
        <v>0.6</v>
      </c>
      <c r="N628" s="1178"/>
      <c r="O628" s="1176"/>
      <c r="P628" s="1176"/>
    </row>
    <row r="629" spans="3:16" ht="27.75" customHeight="1">
      <c r="C629" s="318" t="s">
        <v>3525</v>
      </c>
      <c r="D629" s="65" t="s">
        <v>3129</v>
      </c>
      <c r="E629" s="44" t="s">
        <v>852</v>
      </c>
      <c r="F629" s="1175">
        <v>45658</v>
      </c>
      <c r="G629" s="1175">
        <v>45992</v>
      </c>
      <c r="H629" s="533" t="s">
        <v>904</v>
      </c>
      <c r="I629" s="208" t="s">
        <v>72</v>
      </c>
      <c r="J629" s="76"/>
      <c r="K629" s="1174"/>
      <c r="L629" s="1174">
        <v>2</v>
      </c>
      <c r="M629" s="1177">
        <f t="shared" si="20"/>
        <v>2</v>
      </c>
      <c r="N629" s="1178"/>
      <c r="O629" s="1176"/>
      <c r="P629" s="1176"/>
    </row>
    <row r="630" spans="3:16" ht="27.75" customHeight="1">
      <c r="C630" s="318" t="s">
        <v>3526</v>
      </c>
      <c r="D630" s="65" t="s">
        <v>3130</v>
      </c>
      <c r="E630" s="44" t="s">
        <v>852</v>
      </c>
      <c r="F630" s="1175">
        <v>45658</v>
      </c>
      <c r="G630" s="1175">
        <v>45992</v>
      </c>
      <c r="H630" s="65" t="s">
        <v>3152</v>
      </c>
      <c r="I630" s="208" t="s">
        <v>72</v>
      </c>
      <c r="J630" s="76"/>
      <c r="K630" s="1174"/>
      <c r="L630" s="1174">
        <v>2.5</v>
      </c>
      <c r="M630" s="1177">
        <f t="shared" si="20"/>
        <v>2.5</v>
      </c>
      <c r="N630" s="1174">
        <v>2.5</v>
      </c>
      <c r="O630" s="1176"/>
      <c r="P630" s="87" t="s">
        <v>475</v>
      </c>
    </row>
    <row r="631" spans="3:16" ht="27.75" customHeight="1">
      <c r="C631" s="318" t="s">
        <v>3527</v>
      </c>
      <c r="D631" s="65" t="s">
        <v>3131</v>
      </c>
      <c r="E631" s="44" t="s">
        <v>852</v>
      </c>
      <c r="F631" s="1175">
        <v>45658</v>
      </c>
      <c r="G631" s="1175">
        <v>45992</v>
      </c>
      <c r="H631" s="65" t="s">
        <v>3152</v>
      </c>
      <c r="I631" s="208" t="s">
        <v>72</v>
      </c>
      <c r="J631" s="76"/>
      <c r="K631" s="1174"/>
      <c r="L631" s="1174">
        <v>2.5</v>
      </c>
      <c r="M631" s="1177">
        <f t="shared" si="20"/>
        <v>2.5</v>
      </c>
      <c r="N631" s="1174">
        <v>2.5</v>
      </c>
      <c r="O631" s="1176"/>
      <c r="P631" s="87" t="s">
        <v>475</v>
      </c>
    </row>
    <row r="632" spans="3:16" ht="27.75" customHeight="1">
      <c r="C632" s="318" t="s">
        <v>3528</v>
      </c>
      <c r="D632" s="65" t="s">
        <v>3132</v>
      </c>
      <c r="E632" s="44" t="s">
        <v>852</v>
      </c>
      <c r="F632" s="1175">
        <v>45658</v>
      </c>
      <c r="G632" s="1175">
        <v>45992</v>
      </c>
      <c r="H632" s="65" t="s">
        <v>3152</v>
      </c>
      <c r="I632" s="208" t="s">
        <v>72</v>
      </c>
      <c r="J632" s="76"/>
      <c r="K632" s="1174"/>
      <c r="L632" s="1174">
        <v>4.8</v>
      </c>
      <c r="M632" s="1177">
        <f t="shared" si="20"/>
        <v>4.8</v>
      </c>
      <c r="N632" s="1174">
        <v>4.8</v>
      </c>
      <c r="O632" s="1176"/>
      <c r="P632" s="87" t="s">
        <v>475</v>
      </c>
    </row>
    <row r="633" spans="3:16" ht="27.75" customHeight="1">
      <c r="C633" s="318" t="s">
        <v>3529</v>
      </c>
      <c r="D633" s="65" t="s">
        <v>3254</v>
      </c>
      <c r="E633" s="44" t="s">
        <v>852</v>
      </c>
      <c r="F633" s="1175">
        <v>45658</v>
      </c>
      <c r="G633" s="1175">
        <v>45992</v>
      </c>
      <c r="H633" s="533" t="s">
        <v>3156</v>
      </c>
      <c r="I633" s="208" t="s">
        <v>72</v>
      </c>
      <c r="J633" s="76"/>
      <c r="K633" s="1174">
        <v>2.5</v>
      </c>
      <c r="L633" s="1174"/>
      <c r="M633" s="1177">
        <f t="shared" si="20"/>
        <v>2.5</v>
      </c>
      <c r="N633" s="1178"/>
      <c r="O633" s="1176"/>
      <c r="P633" s="1176"/>
    </row>
    <row r="634" spans="3:16" ht="27.75" customHeight="1">
      <c r="C634" s="318" t="s">
        <v>3530</v>
      </c>
      <c r="D634" s="65" t="s">
        <v>3133</v>
      </c>
      <c r="E634" s="44" t="s">
        <v>852</v>
      </c>
      <c r="F634" s="1175">
        <v>45658</v>
      </c>
      <c r="G634" s="1175">
        <v>45992</v>
      </c>
      <c r="H634" s="65" t="s">
        <v>3152</v>
      </c>
      <c r="I634" s="208" t="s">
        <v>72</v>
      </c>
      <c r="J634" s="76"/>
      <c r="K634" s="1174"/>
      <c r="L634" s="1174">
        <v>3</v>
      </c>
      <c r="M634" s="1177">
        <f t="shared" si="20"/>
        <v>3</v>
      </c>
      <c r="N634" s="1174">
        <v>3</v>
      </c>
      <c r="O634" s="1176"/>
      <c r="P634" s="87" t="s">
        <v>475</v>
      </c>
    </row>
    <row r="635" spans="3:16" ht="27.75" customHeight="1">
      <c r="C635" s="318" t="s">
        <v>3531</v>
      </c>
      <c r="D635" s="65" t="s">
        <v>3151</v>
      </c>
      <c r="E635" s="44" t="s">
        <v>852</v>
      </c>
      <c r="F635" s="1175">
        <v>45658</v>
      </c>
      <c r="G635" s="1175">
        <v>45992</v>
      </c>
      <c r="H635" s="533" t="s">
        <v>3157</v>
      </c>
      <c r="I635" s="208" t="s">
        <v>72</v>
      </c>
      <c r="J635" s="76"/>
      <c r="K635" s="1174">
        <v>2.2000000000000002</v>
      </c>
      <c r="L635" s="1174"/>
      <c r="M635" s="1177">
        <f t="shared" si="20"/>
        <v>2.2000000000000002</v>
      </c>
      <c r="N635" s="1178"/>
      <c r="O635" s="1176"/>
      <c r="P635" s="1176"/>
    </row>
    <row r="636" spans="3:16" ht="44.25" customHeight="1">
      <c r="C636" s="318" t="s">
        <v>3532</v>
      </c>
      <c r="D636" s="65" t="s">
        <v>3255</v>
      </c>
      <c r="E636" s="44" t="s">
        <v>852</v>
      </c>
      <c r="F636" s="1175">
        <v>45658</v>
      </c>
      <c r="G636" s="1175">
        <v>45992</v>
      </c>
      <c r="H636" s="533" t="s">
        <v>3158</v>
      </c>
      <c r="I636" s="208" t="s">
        <v>72</v>
      </c>
      <c r="J636" s="76"/>
      <c r="K636" s="1174"/>
      <c r="L636" s="51">
        <v>1.5</v>
      </c>
      <c r="M636" s="1177">
        <f t="shared" si="20"/>
        <v>1.5</v>
      </c>
      <c r="N636" s="1178"/>
      <c r="O636" s="1176"/>
      <c r="P636" s="1176"/>
    </row>
    <row r="637" spans="3:16" ht="43.5" customHeight="1">
      <c r="C637" s="318" t="s">
        <v>3533</v>
      </c>
      <c r="D637" s="65" t="s">
        <v>3134</v>
      </c>
      <c r="E637" s="44" t="s">
        <v>852</v>
      </c>
      <c r="F637" s="1175">
        <v>45658</v>
      </c>
      <c r="G637" s="1175">
        <v>45992</v>
      </c>
      <c r="H637" s="533" t="s">
        <v>3159</v>
      </c>
      <c r="I637" s="208" t="s">
        <v>72</v>
      </c>
      <c r="J637" s="76"/>
      <c r="K637" s="1174"/>
      <c r="L637" s="1174">
        <v>1</v>
      </c>
      <c r="M637" s="1177">
        <f t="shared" si="20"/>
        <v>1</v>
      </c>
      <c r="N637" s="1174">
        <v>1</v>
      </c>
      <c r="O637" s="1176"/>
      <c r="P637" s="87" t="s">
        <v>475</v>
      </c>
    </row>
    <row r="638" spans="3:16" ht="45" customHeight="1">
      <c r="C638" s="318" t="s">
        <v>3534</v>
      </c>
      <c r="D638" s="65" t="s">
        <v>3135</v>
      </c>
      <c r="E638" s="44" t="s">
        <v>852</v>
      </c>
      <c r="F638" s="1175">
        <v>45658</v>
      </c>
      <c r="G638" s="1175">
        <v>45992</v>
      </c>
      <c r="H638" s="533" t="s">
        <v>3155</v>
      </c>
      <c r="I638" s="208" t="s">
        <v>72</v>
      </c>
      <c r="J638" s="76"/>
      <c r="K638" s="1174"/>
      <c r="L638" s="1174">
        <v>0.6</v>
      </c>
      <c r="M638" s="1177">
        <f t="shared" si="20"/>
        <v>0.6</v>
      </c>
      <c r="N638" s="1174">
        <v>0.6</v>
      </c>
      <c r="O638" s="1176"/>
      <c r="P638" s="87" t="s">
        <v>475</v>
      </c>
    </row>
    <row r="639" spans="3:16" ht="45.75" customHeight="1">
      <c r="C639" s="318" t="s">
        <v>3253</v>
      </c>
      <c r="D639" s="65" t="s">
        <v>3136</v>
      </c>
      <c r="E639" s="44" t="s">
        <v>852</v>
      </c>
      <c r="F639" s="1175">
        <v>45658</v>
      </c>
      <c r="G639" s="1175">
        <v>45992</v>
      </c>
      <c r="H639" s="65" t="s">
        <v>3152</v>
      </c>
      <c r="I639" s="208" t="s">
        <v>72</v>
      </c>
      <c r="J639" s="76"/>
      <c r="K639" s="326"/>
      <c r="L639" s="326">
        <v>6.5</v>
      </c>
      <c r="M639" s="1177">
        <f t="shared" si="20"/>
        <v>6.5</v>
      </c>
      <c r="N639" s="326">
        <v>6.5</v>
      </c>
      <c r="O639" s="1176"/>
      <c r="P639" s="87" t="s">
        <v>475</v>
      </c>
    </row>
    <row r="640" spans="3:16" ht="82.5" customHeight="1">
      <c r="C640" s="318" t="s">
        <v>3535</v>
      </c>
      <c r="D640" s="65" t="s">
        <v>3137</v>
      </c>
      <c r="E640" s="44" t="s">
        <v>852</v>
      </c>
      <c r="F640" s="1175">
        <v>45658</v>
      </c>
      <c r="G640" s="1175">
        <v>45992</v>
      </c>
      <c r="H640" s="533" t="s">
        <v>3164</v>
      </c>
      <c r="I640" s="208" t="s">
        <v>72</v>
      </c>
      <c r="J640" s="76"/>
      <c r="K640" s="326"/>
      <c r="L640" s="326">
        <v>7</v>
      </c>
      <c r="M640" s="1177">
        <f t="shared" si="20"/>
        <v>7</v>
      </c>
      <c r="N640" s="1178"/>
      <c r="O640" s="1176"/>
      <c r="P640" s="1176"/>
    </row>
    <row r="641" spans="3:16" ht="40.5" customHeight="1">
      <c r="C641" s="318" t="s">
        <v>3536</v>
      </c>
      <c r="D641" s="65" t="s">
        <v>3138</v>
      </c>
      <c r="E641" s="44" t="s">
        <v>852</v>
      </c>
      <c r="F641" s="1175">
        <v>45658</v>
      </c>
      <c r="G641" s="1175">
        <v>45992</v>
      </c>
      <c r="H641" s="533" t="s">
        <v>3163</v>
      </c>
      <c r="I641" s="208" t="s">
        <v>72</v>
      </c>
      <c r="J641" s="76"/>
      <c r="K641" s="326"/>
      <c r="L641" s="326">
        <v>2.2999999999999998</v>
      </c>
      <c r="M641" s="1177">
        <f t="shared" si="20"/>
        <v>2.2999999999999998</v>
      </c>
      <c r="N641" s="1178"/>
      <c r="O641" s="1176"/>
      <c r="P641" s="1176"/>
    </row>
    <row r="642" spans="3:16" ht="27.75" customHeight="1">
      <c r="C642" s="318" t="s">
        <v>3537</v>
      </c>
      <c r="D642" s="65" t="s">
        <v>3139</v>
      </c>
      <c r="E642" s="44" t="s">
        <v>852</v>
      </c>
      <c r="F642" s="1175">
        <v>45658</v>
      </c>
      <c r="G642" s="1175">
        <v>45992</v>
      </c>
      <c r="H642" s="533" t="s">
        <v>3162</v>
      </c>
      <c r="I642" s="208" t="s">
        <v>72</v>
      </c>
      <c r="J642" s="76"/>
      <c r="K642" s="326"/>
      <c r="L642" s="326">
        <v>0.8</v>
      </c>
      <c r="M642" s="1177">
        <f t="shared" si="20"/>
        <v>0.8</v>
      </c>
      <c r="N642" s="326">
        <v>0.8</v>
      </c>
      <c r="O642" s="1176"/>
      <c r="P642" s="87" t="s">
        <v>475</v>
      </c>
    </row>
    <row r="643" spans="3:16" ht="35.25" customHeight="1">
      <c r="C643" s="318" t="s">
        <v>3538</v>
      </c>
      <c r="D643" s="65" t="s">
        <v>3140</v>
      </c>
      <c r="E643" s="44" t="s">
        <v>852</v>
      </c>
      <c r="F643" s="1175">
        <v>45658</v>
      </c>
      <c r="G643" s="1175">
        <v>45992</v>
      </c>
      <c r="H643" s="532" t="s">
        <v>3161</v>
      </c>
      <c r="I643" s="208" t="s">
        <v>72</v>
      </c>
      <c r="J643" s="76"/>
      <c r="K643" s="326"/>
      <c r="L643" s="326">
        <v>2.4</v>
      </c>
      <c r="M643" s="1177">
        <f t="shared" si="20"/>
        <v>2.4</v>
      </c>
      <c r="N643" s="326"/>
      <c r="O643" s="1176"/>
      <c r="P643" s="1176"/>
    </row>
    <row r="644" spans="3:16" ht="42.75" customHeight="1">
      <c r="C644" s="318" t="s">
        <v>3539</v>
      </c>
      <c r="D644" s="65" t="s">
        <v>3141</v>
      </c>
      <c r="E644" s="44" t="s">
        <v>852</v>
      </c>
      <c r="F644" s="1175">
        <v>45658</v>
      </c>
      <c r="G644" s="1175">
        <v>45992</v>
      </c>
      <c r="H644" s="532" t="s">
        <v>3160</v>
      </c>
      <c r="I644" s="208" t="s">
        <v>72</v>
      </c>
      <c r="J644" s="76"/>
      <c r="K644" s="326"/>
      <c r="L644" s="326">
        <v>1.3</v>
      </c>
      <c r="M644" s="1177">
        <f t="shared" si="20"/>
        <v>1.3</v>
      </c>
      <c r="N644" s="326">
        <v>1.3</v>
      </c>
      <c r="O644" s="1176"/>
      <c r="P644" s="87" t="s">
        <v>475</v>
      </c>
    </row>
    <row r="645" spans="3:16" ht="45" customHeight="1">
      <c r="C645" s="318" t="s">
        <v>3540</v>
      </c>
      <c r="D645" s="65" t="s">
        <v>3142</v>
      </c>
      <c r="E645" s="44" t="s">
        <v>852</v>
      </c>
      <c r="F645" s="1175">
        <v>45658</v>
      </c>
      <c r="G645" s="1175">
        <v>45992</v>
      </c>
      <c r="H645" s="532" t="s">
        <v>3153</v>
      </c>
      <c r="I645" s="208" t="s">
        <v>72</v>
      </c>
      <c r="J645" s="76"/>
      <c r="K645" s="326"/>
      <c r="L645" s="326">
        <v>6.5</v>
      </c>
      <c r="M645" s="1177">
        <f t="shared" si="20"/>
        <v>6.5</v>
      </c>
      <c r="N645" s="326">
        <v>6.5</v>
      </c>
      <c r="O645" s="1176"/>
      <c r="P645" s="87" t="s">
        <v>475</v>
      </c>
    </row>
    <row r="646" spans="3:16" ht="27.75" customHeight="1">
      <c r="C646" s="1488"/>
      <c r="D646" s="2239" t="s">
        <v>3754</v>
      </c>
      <c r="E646" s="2240"/>
      <c r="F646" s="2240"/>
      <c r="G646" s="2240"/>
      <c r="H646" s="2240"/>
      <c r="I646" s="2241"/>
      <c r="J646" s="1489"/>
      <c r="K646" s="1491">
        <f>SUM(K628:K645)</f>
        <v>4.7</v>
      </c>
      <c r="L646" s="1491">
        <f>SUM(L628:L645)</f>
        <v>45.29999999999999</v>
      </c>
      <c r="M646" s="1491">
        <f>SUM(M628:M645)</f>
        <v>49.999999999999993</v>
      </c>
      <c r="N646" s="1490"/>
      <c r="O646" s="1488"/>
      <c r="P646" s="1488"/>
    </row>
    <row r="647" spans="3:16" ht="27.75" customHeight="1">
      <c r="C647" s="1176"/>
      <c r="D647" s="1176"/>
      <c r="E647" s="105"/>
      <c r="F647" s="1176"/>
      <c r="G647" s="1176"/>
      <c r="H647" s="1176"/>
      <c r="I647" s="1176"/>
      <c r="J647" s="1178"/>
      <c r="K647" s="1178"/>
      <c r="L647" s="1178"/>
      <c r="M647" s="1178"/>
      <c r="N647" s="1178"/>
      <c r="O647" s="1176"/>
      <c r="P647" s="1176"/>
    </row>
    <row r="648" spans="3:16" ht="40.5" customHeight="1">
      <c r="C648" s="318" t="s">
        <v>3541</v>
      </c>
      <c r="D648" s="65" t="s">
        <v>3143</v>
      </c>
      <c r="E648" s="44" t="s">
        <v>3150</v>
      </c>
      <c r="F648" s="1175">
        <v>45658</v>
      </c>
      <c r="G648" s="1175">
        <v>45992</v>
      </c>
      <c r="H648" s="65" t="s">
        <v>3552</v>
      </c>
      <c r="I648" s="208" t="s">
        <v>72</v>
      </c>
      <c r="J648" s="1178"/>
      <c r="K648" s="1178"/>
      <c r="L648" s="1493">
        <v>50</v>
      </c>
      <c r="M648" s="1493">
        <f>SUM(L648)</f>
        <v>50</v>
      </c>
      <c r="N648" s="51">
        <v>50</v>
      </c>
      <c r="O648" s="1176"/>
      <c r="P648" s="87" t="s">
        <v>242</v>
      </c>
    </row>
    <row r="649" spans="3:16" ht="27.75" customHeight="1">
      <c r="C649" s="318" t="s">
        <v>3542</v>
      </c>
      <c r="D649" s="65" t="s">
        <v>3144</v>
      </c>
      <c r="E649" s="44" t="s">
        <v>906</v>
      </c>
      <c r="F649" s="1175">
        <v>45658</v>
      </c>
      <c r="G649" s="1175">
        <v>45992</v>
      </c>
      <c r="H649" s="65" t="s">
        <v>3553</v>
      </c>
      <c r="I649" s="208" t="s">
        <v>72</v>
      </c>
      <c r="J649" s="1178"/>
      <c r="K649" s="1178"/>
      <c r="L649" s="1493">
        <v>40</v>
      </c>
      <c r="M649" s="1493">
        <f>SUM(L649)</f>
        <v>40</v>
      </c>
      <c r="N649" s="76"/>
      <c r="O649" s="1176"/>
      <c r="P649" s="1176"/>
    </row>
    <row r="650" spans="3:16" ht="26.25" customHeight="1">
      <c r="C650" s="318" t="s">
        <v>3543</v>
      </c>
      <c r="D650" s="65" t="s">
        <v>3145</v>
      </c>
      <c r="E650" s="44" t="s">
        <v>906</v>
      </c>
      <c r="F650" s="1175">
        <v>45658</v>
      </c>
      <c r="G650" s="1175">
        <v>45992</v>
      </c>
      <c r="H650" s="65" t="s">
        <v>3554</v>
      </c>
      <c r="I650" s="208" t="s">
        <v>72</v>
      </c>
      <c r="J650" s="1178"/>
      <c r="K650" s="1178"/>
      <c r="L650" s="1493">
        <v>20</v>
      </c>
      <c r="M650" s="1493">
        <f>SUM(L650)</f>
        <v>20</v>
      </c>
      <c r="N650" s="76"/>
      <c r="O650" s="1176"/>
      <c r="P650" s="1176"/>
    </row>
    <row r="651" spans="3:16" ht="36" customHeight="1">
      <c r="C651" s="318" t="s">
        <v>3544</v>
      </c>
      <c r="D651" s="65" t="s">
        <v>3146</v>
      </c>
      <c r="E651" s="44" t="s">
        <v>3149</v>
      </c>
      <c r="F651" s="1175">
        <v>45658</v>
      </c>
      <c r="G651" s="1175">
        <v>45992</v>
      </c>
      <c r="H651" s="65" t="s">
        <v>3555</v>
      </c>
      <c r="I651" s="208" t="s">
        <v>72</v>
      </c>
      <c r="J651" s="1178"/>
      <c r="K651" s="1178"/>
      <c r="L651" s="1493">
        <v>15</v>
      </c>
      <c r="M651" s="1493">
        <f>SUM(L651)</f>
        <v>15</v>
      </c>
      <c r="N651" s="76"/>
      <c r="O651" s="1176"/>
      <c r="P651" s="1176"/>
    </row>
    <row r="652" spans="3:16" ht="33.75" customHeight="1">
      <c r="C652" s="318" t="s">
        <v>3545</v>
      </c>
      <c r="D652" s="65" t="s">
        <v>3147</v>
      </c>
      <c r="E652" s="44" t="s">
        <v>3148</v>
      </c>
      <c r="F652" s="1175">
        <v>45658</v>
      </c>
      <c r="G652" s="1175">
        <v>45992</v>
      </c>
      <c r="H652" s="65" t="s">
        <v>3556</v>
      </c>
      <c r="I652" s="208" t="s">
        <v>72</v>
      </c>
      <c r="J652" s="1178"/>
      <c r="K652" s="1178"/>
      <c r="L652" s="1493">
        <v>15</v>
      </c>
      <c r="M652" s="1493">
        <f>SUM(L652)</f>
        <v>15</v>
      </c>
      <c r="N652" s="76"/>
      <c r="O652" s="1176"/>
      <c r="P652" s="1176"/>
    </row>
    <row r="653" spans="3:16">
      <c r="C653" s="319"/>
      <c r="D653" s="65"/>
      <c r="E653" s="73"/>
      <c r="F653" s="207"/>
      <c r="G653" s="207"/>
      <c r="H653" s="65"/>
      <c r="I653" s="208"/>
      <c r="J653" s="249"/>
      <c r="K653" s="1494"/>
      <c r="L653" s="1495"/>
      <c r="M653" s="1494"/>
      <c r="N653" s="249"/>
      <c r="O653" s="249"/>
      <c r="P653" s="202"/>
    </row>
    <row r="654" spans="3:16" ht="28.5">
      <c r="C654" s="318" t="s">
        <v>3523</v>
      </c>
      <c r="D654" s="76" t="s">
        <v>587</v>
      </c>
      <c r="E654" s="73" t="s">
        <v>461</v>
      </c>
      <c r="F654" s="207">
        <v>45292</v>
      </c>
      <c r="G654" s="207">
        <v>45627</v>
      </c>
      <c r="H654" s="65" t="s">
        <v>462</v>
      </c>
      <c r="I654" s="208" t="s">
        <v>72</v>
      </c>
      <c r="J654" s="249"/>
      <c r="K654" s="1494"/>
      <c r="L654" s="1495">
        <v>90</v>
      </c>
      <c r="M654" s="1494">
        <f>SUM(L654)</f>
        <v>90</v>
      </c>
      <c r="N654" s="249"/>
      <c r="O654" s="249"/>
      <c r="P654" s="202"/>
    </row>
    <row r="655" spans="3:16">
      <c r="C655" s="250"/>
      <c r="D655" s="251"/>
      <c r="E655" s="78"/>
      <c r="F655" s="1197"/>
      <c r="G655" s="1197"/>
      <c r="H655" s="62"/>
      <c r="I655" s="63"/>
      <c r="J655" s="252"/>
      <c r="K655" s="253"/>
      <c r="L655" s="116"/>
      <c r="M655" s="254"/>
      <c r="N655" s="252"/>
      <c r="O655" s="252"/>
      <c r="P655" s="255"/>
    </row>
    <row r="656" spans="3:16" ht="30" customHeight="1">
      <c r="C656" s="1925" t="s">
        <v>104</v>
      </c>
      <c r="D656" s="1925"/>
      <c r="E656" s="1925"/>
      <c r="F656" s="1925"/>
      <c r="G656" s="1925"/>
      <c r="H656" s="1925"/>
      <c r="I656" s="1925"/>
      <c r="J656" s="1262"/>
      <c r="K656" s="1263">
        <f>K622+K623+K624+K633+K635</f>
        <v>54.7</v>
      </c>
      <c r="L656" s="1262">
        <f>SUM(L646:L655)</f>
        <v>275.29999999999995</v>
      </c>
      <c r="M656" s="1263">
        <f>M622+M623+M624+M646+M648+M649+M650+M651+M652+M654</f>
        <v>330</v>
      </c>
      <c r="N656" s="1263">
        <f>SUM(N621:N655)</f>
        <v>79.5</v>
      </c>
      <c r="O656" s="807"/>
      <c r="P656" s="787"/>
    </row>
    <row r="657" spans="3:17" ht="32.25" customHeight="1">
      <c r="C657" s="1264" t="s">
        <v>472</v>
      </c>
      <c r="D657" s="256"/>
      <c r="E657" s="256"/>
      <c r="F657" s="256"/>
      <c r="G657" s="256"/>
      <c r="H657" s="256"/>
      <c r="I657" s="256"/>
      <c r="J657" s="256"/>
      <c r="K657" s="256"/>
      <c r="L657" s="256"/>
      <c r="M657" s="256"/>
      <c r="N657" s="256"/>
      <c r="O657" s="256"/>
      <c r="P657" s="256"/>
    </row>
    <row r="658" spans="3:17" ht="27" customHeight="1">
      <c r="C658" s="257" t="s">
        <v>467</v>
      </c>
      <c r="D658" s="2212" t="s">
        <v>105</v>
      </c>
      <c r="E658" s="2212"/>
      <c r="F658" s="2212"/>
      <c r="G658" s="2212"/>
      <c r="H658" s="258"/>
      <c r="I658" s="258"/>
      <c r="J658" s="258"/>
      <c r="K658" s="259"/>
      <c r="L658" s="260"/>
      <c r="M658" s="260"/>
      <c r="N658" s="260"/>
      <c r="O658" s="260"/>
      <c r="P658" s="260"/>
    </row>
    <row r="659" spans="3:17" ht="48.75" customHeight="1">
      <c r="C659" s="2213" t="s">
        <v>3560</v>
      </c>
      <c r="D659" s="131" t="s">
        <v>468</v>
      </c>
      <c r="E659" s="2216" t="s">
        <v>853</v>
      </c>
      <c r="F659" s="2230">
        <v>45658</v>
      </c>
      <c r="G659" s="2233">
        <v>45992</v>
      </c>
      <c r="H659" s="2216" t="s">
        <v>469</v>
      </c>
      <c r="I659" s="2236" t="s">
        <v>106</v>
      </c>
      <c r="J659" s="2199"/>
      <c r="K659" s="2202">
        <v>29</v>
      </c>
      <c r="L659" s="2205"/>
      <c r="M659" s="2205">
        <f>SUM(K659:L659)</f>
        <v>29</v>
      </c>
      <c r="N659" s="1180"/>
      <c r="O659" s="143"/>
      <c r="P659" s="129"/>
    </row>
    <row r="660" spans="3:17" ht="28.5" customHeight="1">
      <c r="C660" s="2214"/>
      <c r="D660" s="535" t="s">
        <v>3165</v>
      </c>
      <c r="E660" s="2217"/>
      <c r="F660" s="2231"/>
      <c r="G660" s="2234"/>
      <c r="H660" s="2217"/>
      <c r="I660" s="2237"/>
      <c r="J660" s="2200"/>
      <c r="K660" s="2203"/>
      <c r="L660" s="2206"/>
      <c r="M660" s="2206"/>
      <c r="N660" s="1181"/>
      <c r="O660" s="296"/>
      <c r="P660" s="505"/>
    </row>
    <row r="661" spans="3:17" ht="59.25" customHeight="1">
      <c r="C661" s="2214"/>
      <c r="D661" s="535" t="s">
        <v>3166</v>
      </c>
      <c r="E661" s="2217"/>
      <c r="F661" s="2231"/>
      <c r="G661" s="2234"/>
      <c r="H661" s="2217"/>
      <c r="I661" s="2237"/>
      <c r="J661" s="2200"/>
      <c r="K661" s="2203"/>
      <c r="L661" s="2206"/>
      <c r="M661" s="2206"/>
      <c r="N661" s="1181"/>
      <c r="O661" s="296"/>
      <c r="P661" s="505"/>
    </row>
    <row r="662" spans="3:17" ht="30" customHeight="1">
      <c r="C662" s="2214"/>
      <c r="D662" s="535" t="s">
        <v>3167</v>
      </c>
      <c r="E662" s="2217"/>
      <c r="F662" s="2231"/>
      <c r="G662" s="2234"/>
      <c r="H662" s="2217"/>
      <c r="I662" s="2237"/>
      <c r="J662" s="2200"/>
      <c r="K662" s="2203"/>
      <c r="L662" s="2206"/>
      <c r="M662" s="2206"/>
      <c r="N662" s="1181"/>
      <c r="O662" s="296"/>
      <c r="P662" s="505"/>
    </row>
    <row r="663" spans="3:17" ht="28.5" customHeight="1">
      <c r="C663" s="2214"/>
      <c r="D663" s="535" t="s">
        <v>3168</v>
      </c>
      <c r="E663" s="2217"/>
      <c r="F663" s="2231"/>
      <c r="G663" s="2234"/>
      <c r="H663" s="2217"/>
      <c r="I663" s="2237"/>
      <c r="J663" s="2200"/>
      <c r="K663" s="2203"/>
      <c r="L663" s="2206"/>
      <c r="M663" s="2206"/>
      <c r="N663" s="1181"/>
      <c r="O663" s="296"/>
      <c r="P663" s="505"/>
    </row>
    <row r="664" spans="3:17" ht="28.5" customHeight="1">
      <c r="C664" s="2215"/>
      <c r="D664" s="535" t="s">
        <v>3169</v>
      </c>
      <c r="E664" s="2218"/>
      <c r="F664" s="2232"/>
      <c r="G664" s="2235"/>
      <c r="H664" s="2218"/>
      <c r="I664" s="2238"/>
      <c r="J664" s="2201"/>
      <c r="K664" s="2204"/>
      <c r="L664" s="2207"/>
      <c r="M664" s="2207"/>
      <c r="N664" s="1182"/>
      <c r="O664" s="296"/>
      <c r="P664" s="505"/>
    </row>
    <row r="665" spans="3:17" ht="28.5" customHeight="1">
      <c r="C665" s="538" t="s">
        <v>470</v>
      </c>
      <c r="D665" s="539" t="s">
        <v>107</v>
      </c>
      <c r="E665" s="540"/>
      <c r="F665" s="540"/>
      <c r="G665" s="540"/>
      <c r="H665" s="540"/>
      <c r="I665" s="540"/>
      <c r="J665" s="541"/>
      <c r="K665" s="542"/>
      <c r="L665" s="542"/>
      <c r="M665" s="542"/>
      <c r="N665" s="542"/>
      <c r="O665" s="542"/>
      <c r="P665" s="540"/>
    </row>
    <row r="666" spans="3:17" ht="28.5" customHeight="1">
      <c r="C666" s="17"/>
      <c r="D666" s="543" t="s">
        <v>3170</v>
      </c>
      <c r="E666" s="505"/>
      <c r="F666" s="505"/>
      <c r="G666" s="505"/>
      <c r="H666" s="505"/>
      <c r="I666" s="505"/>
      <c r="J666" s="272"/>
      <c r="K666" s="296"/>
      <c r="L666" s="296"/>
      <c r="M666" s="296"/>
      <c r="N666" s="296"/>
      <c r="O666" s="296"/>
      <c r="P666" s="505"/>
      <c r="Q666" s="14"/>
    </row>
    <row r="667" spans="3:17" ht="35.25" customHeight="1">
      <c r="C667" s="57"/>
      <c r="D667" s="546" t="s">
        <v>3191</v>
      </c>
      <c r="E667" s="505"/>
      <c r="F667" s="505"/>
      <c r="G667" s="505"/>
      <c r="H667" s="537"/>
      <c r="I667" s="505"/>
      <c r="J667" s="272"/>
      <c r="K667" s="296"/>
      <c r="L667" s="296"/>
      <c r="M667" s="296"/>
      <c r="N667" s="296"/>
      <c r="O667" s="296"/>
      <c r="P667" s="505"/>
      <c r="Q667" s="14"/>
    </row>
    <row r="668" spans="3:17" ht="53.25" customHeight="1">
      <c r="C668" s="29" t="s">
        <v>3561</v>
      </c>
      <c r="D668" s="1047" t="s">
        <v>3578</v>
      </c>
      <c r="E668" s="559" t="s">
        <v>3192</v>
      </c>
      <c r="F668" s="471">
        <v>45658</v>
      </c>
      <c r="G668" s="471">
        <v>45992</v>
      </c>
      <c r="H668" s="320" t="s">
        <v>851</v>
      </c>
      <c r="I668" s="321" t="s">
        <v>106</v>
      </c>
      <c r="J668" s="272"/>
      <c r="K668" s="296"/>
      <c r="L668" s="85">
        <v>2</v>
      </c>
      <c r="M668" s="544">
        <f t="shared" ref="M668:M684" si="21">SUM(L668)</f>
        <v>2</v>
      </c>
      <c r="N668" s="85">
        <v>2</v>
      </c>
      <c r="O668" s="296"/>
      <c r="P668" s="323" t="s">
        <v>241</v>
      </c>
      <c r="Q668" s="14"/>
    </row>
    <row r="669" spans="3:17" ht="54" customHeight="1">
      <c r="C669" s="29" t="s">
        <v>3562</v>
      </c>
      <c r="D669" s="1047" t="s">
        <v>3579</v>
      </c>
      <c r="E669" s="559" t="s">
        <v>3192</v>
      </c>
      <c r="F669" s="471">
        <v>45658</v>
      </c>
      <c r="G669" s="471">
        <v>45992</v>
      </c>
      <c r="H669" s="620" t="s">
        <v>3193</v>
      </c>
      <c r="I669" s="321" t="s">
        <v>106</v>
      </c>
      <c r="J669" s="272"/>
      <c r="K669" s="296"/>
      <c r="L669" s="85">
        <v>1.2</v>
      </c>
      <c r="M669" s="544">
        <f t="shared" si="21"/>
        <v>1.2</v>
      </c>
      <c r="N669" s="85">
        <v>1.2</v>
      </c>
      <c r="O669" s="296"/>
      <c r="P669" s="323" t="s">
        <v>241</v>
      </c>
      <c r="Q669" s="14"/>
    </row>
    <row r="670" spans="3:17" ht="52.5" customHeight="1">
      <c r="C670" s="29" t="s">
        <v>3563</v>
      </c>
      <c r="D670" s="1047" t="s">
        <v>3580</v>
      </c>
      <c r="E670" s="559" t="s">
        <v>3192</v>
      </c>
      <c r="F670" s="471">
        <v>45658</v>
      </c>
      <c r="G670" s="471">
        <v>45992</v>
      </c>
      <c r="H670" s="620" t="s">
        <v>851</v>
      </c>
      <c r="I670" s="321" t="s">
        <v>106</v>
      </c>
      <c r="J670" s="272"/>
      <c r="K670" s="296"/>
      <c r="L670" s="85">
        <v>2.2000000000000002</v>
      </c>
      <c r="M670" s="544">
        <f t="shared" si="21"/>
        <v>2.2000000000000002</v>
      </c>
      <c r="N670" s="85">
        <v>2.2000000000000002</v>
      </c>
      <c r="O670" s="296"/>
      <c r="P670" s="323" t="s">
        <v>241</v>
      </c>
      <c r="Q670" s="14"/>
    </row>
    <row r="671" spans="3:17" ht="54" customHeight="1">
      <c r="C671" s="29" t="s">
        <v>3564</v>
      </c>
      <c r="D671" s="1047" t="s">
        <v>3581</v>
      </c>
      <c r="E671" s="559" t="s">
        <v>3192</v>
      </c>
      <c r="F671" s="471">
        <v>45658</v>
      </c>
      <c r="G671" s="471">
        <v>45992</v>
      </c>
      <c r="H671" s="620" t="s">
        <v>851</v>
      </c>
      <c r="I671" s="321" t="s">
        <v>106</v>
      </c>
      <c r="J671" s="272"/>
      <c r="K671" s="296"/>
      <c r="L671" s="85">
        <v>0.8</v>
      </c>
      <c r="M671" s="544">
        <f t="shared" si="21"/>
        <v>0.8</v>
      </c>
      <c r="N671" s="85">
        <v>0.8</v>
      </c>
      <c r="O671" s="296"/>
      <c r="P671" s="323" t="s">
        <v>241</v>
      </c>
      <c r="Q671" s="14"/>
    </row>
    <row r="672" spans="3:17" ht="49.5" customHeight="1">
      <c r="C672" s="29" t="s">
        <v>3565</v>
      </c>
      <c r="D672" s="1047" t="s">
        <v>3582</v>
      </c>
      <c r="E672" s="559" t="s">
        <v>3192</v>
      </c>
      <c r="F672" s="471">
        <v>45658</v>
      </c>
      <c r="G672" s="471">
        <v>45992</v>
      </c>
      <c r="H672" s="320" t="s">
        <v>851</v>
      </c>
      <c r="I672" s="321" t="s">
        <v>106</v>
      </c>
      <c r="J672" s="272"/>
      <c r="K672" s="296"/>
      <c r="L672" s="85">
        <v>2</v>
      </c>
      <c r="M672" s="544">
        <f t="shared" si="21"/>
        <v>2</v>
      </c>
      <c r="N672" s="85">
        <v>2</v>
      </c>
      <c r="O672" s="296"/>
      <c r="P672" s="323" t="s">
        <v>241</v>
      </c>
      <c r="Q672" s="14"/>
    </row>
    <row r="673" spans="3:17" ht="41.25" customHeight="1">
      <c r="C673" s="29" t="s">
        <v>3566</v>
      </c>
      <c r="D673" s="1047" t="s">
        <v>3583</v>
      </c>
      <c r="E673" s="559" t="s">
        <v>3192</v>
      </c>
      <c r="F673" s="471">
        <v>45658</v>
      </c>
      <c r="G673" s="471">
        <v>45992</v>
      </c>
      <c r="H673" s="320" t="s">
        <v>851</v>
      </c>
      <c r="I673" s="321" t="s">
        <v>106</v>
      </c>
      <c r="J673" s="272"/>
      <c r="K673" s="296"/>
      <c r="L673" s="85">
        <v>2.1</v>
      </c>
      <c r="M673" s="544">
        <f t="shared" si="21"/>
        <v>2.1</v>
      </c>
      <c r="N673" s="85">
        <v>2.1</v>
      </c>
      <c r="O673" s="296"/>
      <c r="P673" s="323" t="s">
        <v>241</v>
      </c>
      <c r="Q673" s="14"/>
    </row>
    <row r="674" spans="3:17" ht="53.25" customHeight="1">
      <c r="C674" s="29" t="s">
        <v>3567</v>
      </c>
      <c r="D674" s="1047" t="s">
        <v>3584</v>
      </c>
      <c r="E674" s="559" t="s">
        <v>3192</v>
      </c>
      <c r="F674" s="471">
        <v>45658</v>
      </c>
      <c r="G674" s="471">
        <v>45992</v>
      </c>
      <c r="H674" s="320" t="s">
        <v>851</v>
      </c>
      <c r="I674" s="321" t="s">
        <v>106</v>
      </c>
      <c r="J674" s="272"/>
      <c r="K674" s="296"/>
      <c r="L674" s="85">
        <v>1.25</v>
      </c>
      <c r="M674" s="544">
        <f t="shared" si="21"/>
        <v>1.25</v>
      </c>
      <c r="N674" s="85">
        <v>1.25</v>
      </c>
      <c r="O674" s="296"/>
      <c r="P674" s="323" t="s">
        <v>241</v>
      </c>
      <c r="Q674" s="14"/>
    </row>
    <row r="675" spans="3:17" ht="69" customHeight="1">
      <c r="C675" s="29" t="s">
        <v>3568</v>
      </c>
      <c r="D675" s="1047" t="s">
        <v>3585</v>
      </c>
      <c r="E675" s="559" t="s">
        <v>3192</v>
      </c>
      <c r="F675" s="471">
        <v>45658</v>
      </c>
      <c r="G675" s="471">
        <v>45992</v>
      </c>
      <c r="H675" s="320" t="s">
        <v>851</v>
      </c>
      <c r="I675" s="321" t="s">
        <v>106</v>
      </c>
      <c r="J675" s="272"/>
      <c r="K675" s="296"/>
      <c r="L675" s="85">
        <v>1</v>
      </c>
      <c r="M675" s="544">
        <f t="shared" si="21"/>
        <v>1</v>
      </c>
      <c r="N675" s="85">
        <v>1</v>
      </c>
      <c r="O675" s="296"/>
      <c r="P675" s="323" t="s">
        <v>241</v>
      </c>
      <c r="Q675" s="14"/>
    </row>
    <row r="676" spans="3:17" ht="53.25" customHeight="1">
      <c r="C676" s="29" t="s">
        <v>3569</v>
      </c>
      <c r="D676" s="1047" t="s">
        <v>3586</v>
      </c>
      <c r="E676" s="559" t="s">
        <v>3192</v>
      </c>
      <c r="F676" s="471">
        <v>45658</v>
      </c>
      <c r="G676" s="471">
        <v>45992</v>
      </c>
      <c r="H676" s="320" t="s">
        <v>851</v>
      </c>
      <c r="I676" s="321" t="s">
        <v>106</v>
      </c>
      <c r="J676" s="272"/>
      <c r="K676" s="296"/>
      <c r="L676" s="85">
        <v>3.5</v>
      </c>
      <c r="M676" s="544">
        <f t="shared" si="21"/>
        <v>3.5</v>
      </c>
      <c r="N676" s="85">
        <v>3.5</v>
      </c>
      <c r="O676" s="296"/>
      <c r="P676" s="323" t="s">
        <v>241</v>
      </c>
      <c r="Q676" s="14"/>
    </row>
    <row r="677" spans="3:17" ht="65.25" customHeight="1">
      <c r="C677" s="29" t="s">
        <v>3570</v>
      </c>
      <c r="D677" s="1047" t="s">
        <v>3587</v>
      </c>
      <c r="E677" s="559" t="s">
        <v>3192</v>
      </c>
      <c r="F677" s="471">
        <v>45658</v>
      </c>
      <c r="G677" s="471">
        <v>45992</v>
      </c>
      <c r="H677" s="320" t="s">
        <v>851</v>
      </c>
      <c r="I677" s="321" t="s">
        <v>106</v>
      </c>
      <c r="J677" s="272"/>
      <c r="K677" s="296"/>
      <c r="L677" s="85">
        <v>5</v>
      </c>
      <c r="M677" s="544">
        <f t="shared" si="21"/>
        <v>5</v>
      </c>
      <c r="N677" s="85">
        <v>5</v>
      </c>
      <c r="O677" s="296"/>
      <c r="P677" s="323" t="s">
        <v>241</v>
      </c>
      <c r="Q677" s="14"/>
    </row>
    <row r="678" spans="3:17" ht="63.75" customHeight="1">
      <c r="C678" s="29" t="s">
        <v>3571</v>
      </c>
      <c r="D678" s="1047" t="s">
        <v>3588</v>
      </c>
      <c r="E678" s="559" t="s">
        <v>3192</v>
      </c>
      <c r="F678" s="471">
        <v>45658</v>
      </c>
      <c r="G678" s="471">
        <v>45992</v>
      </c>
      <c r="H678" s="320" t="s">
        <v>851</v>
      </c>
      <c r="I678" s="77" t="s">
        <v>106</v>
      </c>
      <c r="J678" s="272"/>
      <c r="K678" s="296"/>
      <c r="L678" s="85">
        <v>2.8</v>
      </c>
      <c r="M678" s="544">
        <f t="shared" si="21"/>
        <v>2.8</v>
      </c>
      <c r="N678" s="85">
        <v>2.8</v>
      </c>
      <c r="O678" s="296"/>
      <c r="P678" s="323" t="s">
        <v>241</v>
      </c>
      <c r="Q678" s="14"/>
    </row>
    <row r="679" spans="3:17" ht="53.25" customHeight="1">
      <c r="C679" s="29" t="s">
        <v>3572</v>
      </c>
      <c r="D679" s="1047" t="s">
        <v>3589</v>
      </c>
      <c r="E679" s="559" t="s">
        <v>3192</v>
      </c>
      <c r="F679" s="471">
        <v>45658</v>
      </c>
      <c r="G679" s="471">
        <v>45992</v>
      </c>
      <c r="H679" s="320" t="s">
        <v>851</v>
      </c>
      <c r="I679" s="321" t="s">
        <v>106</v>
      </c>
      <c r="J679" s="272"/>
      <c r="K679" s="296"/>
      <c r="L679" s="85">
        <v>0.65</v>
      </c>
      <c r="M679" s="544">
        <f t="shared" si="21"/>
        <v>0.65</v>
      </c>
      <c r="N679" s="85">
        <v>0.65</v>
      </c>
      <c r="O679" s="296"/>
      <c r="P679" s="323" t="s">
        <v>241</v>
      </c>
      <c r="Q679" s="14"/>
    </row>
    <row r="680" spans="3:17" ht="60" customHeight="1">
      <c r="C680" s="29" t="s">
        <v>3573</v>
      </c>
      <c r="D680" s="1047" t="s">
        <v>3590</v>
      </c>
      <c r="E680" s="559" t="s">
        <v>3192</v>
      </c>
      <c r="F680" s="471">
        <v>45658</v>
      </c>
      <c r="G680" s="471">
        <v>45992</v>
      </c>
      <c r="H680" s="320" t="s">
        <v>851</v>
      </c>
      <c r="I680" s="77" t="s">
        <v>106</v>
      </c>
      <c r="J680" s="272"/>
      <c r="K680" s="296"/>
      <c r="L680" s="85">
        <v>0.95</v>
      </c>
      <c r="M680" s="544">
        <f t="shared" si="21"/>
        <v>0.95</v>
      </c>
      <c r="N680" s="85">
        <v>0.95</v>
      </c>
      <c r="O680" s="296"/>
      <c r="P680" s="323" t="s">
        <v>241</v>
      </c>
      <c r="Q680" s="14"/>
    </row>
    <row r="681" spans="3:17" ht="45" customHeight="1">
      <c r="C681" s="29" t="s">
        <v>3574</v>
      </c>
      <c r="D681" s="1047" t="s">
        <v>3591</v>
      </c>
      <c r="E681" s="559" t="s">
        <v>3192</v>
      </c>
      <c r="F681" s="471">
        <v>45658</v>
      </c>
      <c r="G681" s="471">
        <v>45992</v>
      </c>
      <c r="H681" s="320" t="s">
        <v>851</v>
      </c>
      <c r="I681" s="321" t="s">
        <v>106</v>
      </c>
      <c r="J681" s="272"/>
      <c r="K681" s="296"/>
      <c r="L681" s="85">
        <v>1.45</v>
      </c>
      <c r="M681" s="544">
        <f t="shared" si="21"/>
        <v>1.45</v>
      </c>
      <c r="N681" s="85">
        <v>1.45</v>
      </c>
      <c r="O681" s="296"/>
      <c r="P681" s="323" t="s">
        <v>241</v>
      </c>
      <c r="Q681" s="14"/>
    </row>
    <row r="682" spans="3:17" ht="62.25" customHeight="1">
      <c r="C682" s="29" t="s">
        <v>3575</v>
      </c>
      <c r="D682" s="1047" t="s">
        <v>3592</v>
      </c>
      <c r="E682" s="559" t="s">
        <v>3192</v>
      </c>
      <c r="F682" s="471">
        <v>45658</v>
      </c>
      <c r="G682" s="471">
        <v>45992</v>
      </c>
      <c r="H682" s="320" t="s">
        <v>851</v>
      </c>
      <c r="I682" s="77" t="s">
        <v>106</v>
      </c>
      <c r="J682" s="272"/>
      <c r="K682" s="296"/>
      <c r="L682" s="85">
        <v>1.3</v>
      </c>
      <c r="M682" s="544">
        <f t="shared" si="21"/>
        <v>1.3</v>
      </c>
      <c r="N682" s="85">
        <v>1.3</v>
      </c>
      <c r="O682" s="296"/>
      <c r="P682" s="323" t="s">
        <v>241</v>
      </c>
      <c r="Q682" s="14"/>
    </row>
    <row r="683" spans="3:17" ht="65.25" customHeight="1">
      <c r="C683" s="29" t="s">
        <v>3576</v>
      </c>
      <c r="D683" s="1047" t="s">
        <v>3593</v>
      </c>
      <c r="E683" s="559" t="s">
        <v>3192</v>
      </c>
      <c r="F683" s="471">
        <v>45658</v>
      </c>
      <c r="G683" s="471">
        <v>45992</v>
      </c>
      <c r="H683" s="320" t="s">
        <v>851</v>
      </c>
      <c r="I683" s="77" t="s">
        <v>106</v>
      </c>
      <c r="J683" s="272"/>
      <c r="K683" s="296"/>
      <c r="L683" s="85">
        <v>1.1000000000000001</v>
      </c>
      <c r="M683" s="544">
        <f t="shared" si="21"/>
        <v>1.1000000000000001</v>
      </c>
      <c r="N683" s="85">
        <v>1.1000000000000001</v>
      </c>
      <c r="O683" s="296"/>
      <c r="P683" s="323" t="s">
        <v>241</v>
      </c>
      <c r="Q683" s="14"/>
    </row>
    <row r="684" spans="3:17" ht="60.75" customHeight="1">
      <c r="C684" s="29" t="s">
        <v>3577</v>
      </c>
      <c r="D684" s="1047" t="s">
        <v>3594</v>
      </c>
      <c r="E684" s="559" t="s">
        <v>3192</v>
      </c>
      <c r="F684" s="471">
        <v>45658</v>
      </c>
      <c r="G684" s="471">
        <v>45992</v>
      </c>
      <c r="H684" s="620" t="s">
        <v>3193</v>
      </c>
      <c r="I684" s="321" t="s">
        <v>106</v>
      </c>
      <c r="J684" s="272"/>
      <c r="K684" s="296"/>
      <c r="L684" s="85">
        <v>3.6</v>
      </c>
      <c r="M684" s="544">
        <f t="shared" si="21"/>
        <v>3.6</v>
      </c>
      <c r="N684" s="85">
        <v>3.6</v>
      </c>
      <c r="O684" s="296"/>
      <c r="P684" s="323" t="s">
        <v>241</v>
      </c>
      <c r="Q684" s="14"/>
    </row>
    <row r="685" spans="3:17" ht="35.25" customHeight="1">
      <c r="C685" s="511"/>
      <c r="D685" s="553"/>
      <c r="E685" s="551"/>
      <c r="F685" s="550"/>
      <c r="G685" s="550"/>
      <c r="H685" s="554"/>
      <c r="I685" s="554"/>
      <c r="J685" s="552"/>
      <c r="K685" s="298"/>
      <c r="L685" s="555">
        <f>SUM(L668:L684)</f>
        <v>32.9</v>
      </c>
      <c r="M685" s="555">
        <f>SUM(M668:M684)</f>
        <v>32.9</v>
      </c>
      <c r="N685" s="555">
        <f>SUM(N668:N684)</f>
        <v>32.9</v>
      </c>
      <c r="O685" s="298"/>
      <c r="P685" s="550"/>
      <c r="Q685" s="14"/>
    </row>
    <row r="686" spans="3:17" ht="35.25" customHeight="1">
      <c r="C686" s="1198" t="s">
        <v>3595</v>
      </c>
      <c r="D686" s="199" t="s">
        <v>3633</v>
      </c>
      <c r="E686" s="559" t="s">
        <v>854</v>
      </c>
      <c r="F686" s="471">
        <v>45658</v>
      </c>
      <c r="G686" s="471">
        <v>45992</v>
      </c>
      <c r="H686" s="1043" t="s">
        <v>3194</v>
      </c>
      <c r="I686" s="321" t="s">
        <v>106</v>
      </c>
      <c r="J686" s="272"/>
      <c r="K686" s="85">
        <v>0.3</v>
      </c>
      <c r="L686" s="296"/>
      <c r="M686" s="544">
        <f>SUM(K686:L686)</f>
        <v>0.3</v>
      </c>
      <c r="N686" s="296"/>
      <c r="O686" s="296"/>
      <c r="P686" s="505"/>
      <c r="Q686" s="14"/>
    </row>
    <row r="687" spans="3:17" ht="43.5" customHeight="1">
      <c r="C687" s="1198" t="s">
        <v>3596</v>
      </c>
      <c r="D687" s="199" t="s">
        <v>3171</v>
      </c>
      <c r="E687" s="559" t="s">
        <v>854</v>
      </c>
      <c r="F687" s="471">
        <v>45658</v>
      </c>
      <c r="G687" s="471">
        <v>45992</v>
      </c>
      <c r="H687" s="1043" t="s">
        <v>466</v>
      </c>
      <c r="I687" s="77" t="s">
        <v>106</v>
      </c>
      <c r="J687" s="272"/>
      <c r="K687" s="85">
        <v>6</v>
      </c>
      <c r="L687" s="296"/>
      <c r="M687" s="544">
        <f>SUM(K687:L687)</f>
        <v>6</v>
      </c>
      <c r="N687" s="296"/>
      <c r="O687" s="296"/>
      <c r="P687" s="505"/>
      <c r="Q687" s="14"/>
    </row>
    <row r="688" spans="3:17" ht="9" customHeight="1">
      <c r="C688" s="1198"/>
      <c r="D688" s="199"/>
      <c r="E688" s="559"/>
      <c r="F688" s="471"/>
      <c r="G688" s="471"/>
      <c r="H688" s="1043"/>
      <c r="I688" s="321"/>
      <c r="J688" s="272"/>
      <c r="K688" s="85"/>
      <c r="L688" s="296"/>
      <c r="M688" s="544"/>
      <c r="N688" s="296"/>
      <c r="O688" s="296"/>
      <c r="P688" s="505"/>
      <c r="Q688" s="14"/>
    </row>
    <row r="689" spans="3:17" ht="50.25" customHeight="1">
      <c r="C689" s="1198" t="s">
        <v>3597</v>
      </c>
      <c r="D689" s="199" t="s">
        <v>3172</v>
      </c>
      <c r="E689" s="559" t="s">
        <v>854</v>
      </c>
      <c r="F689" s="471">
        <v>45658</v>
      </c>
      <c r="G689" s="471">
        <v>45992</v>
      </c>
      <c r="H689" s="1043" t="s">
        <v>100</v>
      </c>
      <c r="I689" s="77" t="s">
        <v>106</v>
      </c>
      <c r="J689" s="272"/>
      <c r="K689" s="85">
        <v>1</v>
      </c>
      <c r="L689" s="296"/>
      <c r="M689" s="544">
        <f>SUM(K689:L689)</f>
        <v>1</v>
      </c>
      <c r="N689" s="296"/>
      <c r="O689" s="296"/>
      <c r="P689" s="505"/>
      <c r="Q689" s="14"/>
    </row>
    <row r="690" spans="3:17" ht="144" customHeight="1">
      <c r="C690" s="1198" t="s">
        <v>3598</v>
      </c>
      <c r="D690" s="199" t="s">
        <v>3173</v>
      </c>
      <c r="E690" s="559" t="s">
        <v>854</v>
      </c>
      <c r="F690" s="471">
        <v>45658</v>
      </c>
      <c r="G690" s="471">
        <v>45992</v>
      </c>
      <c r="H690" s="1043" t="s">
        <v>100</v>
      </c>
      <c r="I690" s="321" t="s">
        <v>106</v>
      </c>
      <c r="J690" s="272"/>
      <c r="K690" s="85">
        <v>0.3</v>
      </c>
      <c r="L690" s="296"/>
      <c r="M690" s="544">
        <f>SUM(K690:L690)</f>
        <v>0.3</v>
      </c>
      <c r="N690" s="296"/>
      <c r="O690" s="296"/>
      <c r="P690" s="505"/>
      <c r="Q690" s="14"/>
    </row>
    <row r="691" spans="3:17" ht="28.5" customHeight="1">
      <c r="C691" s="511"/>
      <c r="D691" s="549"/>
      <c r="E691" s="550"/>
      <c r="F691" s="558"/>
      <c r="G691" s="558"/>
      <c r="H691" s="551"/>
      <c r="I691" s="550"/>
      <c r="J691" s="552"/>
      <c r="K691" s="555">
        <f>SUM(K687:K690)</f>
        <v>7.3</v>
      </c>
      <c r="L691" s="549"/>
      <c r="M691" s="555">
        <f>SUM(M687:M690)</f>
        <v>7.3</v>
      </c>
      <c r="N691" s="549"/>
      <c r="O691" s="298"/>
      <c r="P691" s="550"/>
      <c r="Q691" s="14"/>
    </row>
    <row r="692" spans="3:17" ht="28.5" customHeight="1">
      <c r="C692" s="57"/>
      <c r="D692" s="2208" t="s">
        <v>3617</v>
      </c>
      <c r="E692" s="2208"/>
      <c r="F692" s="505"/>
      <c r="G692" s="505"/>
      <c r="H692" s="505"/>
      <c r="I692" s="505"/>
      <c r="J692" s="272"/>
      <c r="K692" s="296"/>
      <c r="L692" s="296"/>
      <c r="M692" s="296"/>
      <c r="N692" s="296"/>
      <c r="O692" s="296"/>
      <c r="P692" s="505"/>
      <c r="Q692" s="14"/>
    </row>
    <row r="693" spans="3:17" ht="38.25" customHeight="1">
      <c r="C693" s="29" t="s">
        <v>3599</v>
      </c>
      <c r="D693" s="536" t="s">
        <v>3608</v>
      </c>
      <c r="E693" s="559" t="s">
        <v>854</v>
      </c>
      <c r="F693" s="471">
        <v>45658</v>
      </c>
      <c r="G693" s="471">
        <v>45992</v>
      </c>
      <c r="H693" s="560" t="s">
        <v>3195</v>
      </c>
      <c r="I693" s="77" t="s">
        <v>106</v>
      </c>
      <c r="J693" s="547"/>
      <c r="K693" s="85"/>
      <c r="L693" s="85">
        <v>8</v>
      </c>
      <c r="M693" s="85">
        <f>SUM(K693:L693)</f>
        <v>8</v>
      </c>
      <c r="N693" s="296"/>
      <c r="O693" s="296"/>
      <c r="P693" s="505"/>
      <c r="Q693" s="14"/>
    </row>
    <row r="694" spans="3:17" ht="51" customHeight="1">
      <c r="C694" s="29" t="s">
        <v>3600</v>
      </c>
      <c r="D694" s="536" t="s">
        <v>3609</v>
      </c>
      <c r="E694" s="559" t="s">
        <v>854</v>
      </c>
      <c r="F694" s="471">
        <v>45658</v>
      </c>
      <c r="G694" s="471">
        <v>45992</v>
      </c>
      <c r="H694" s="560" t="s">
        <v>3195</v>
      </c>
      <c r="I694" s="321" t="s">
        <v>106</v>
      </c>
      <c r="J694" s="547"/>
      <c r="K694" s="85"/>
      <c r="L694" s="85">
        <v>8</v>
      </c>
      <c r="M694" s="85">
        <f>SUM(K694:L694)</f>
        <v>8</v>
      </c>
      <c r="N694" s="296"/>
      <c r="O694" s="296"/>
      <c r="P694" s="505"/>
      <c r="Q694" s="14"/>
    </row>
    <row r="695" spans="3:17" ht="39" customHeight="1">
      <c r="C695" s="29" t="s">
        <v>3601</v>
      </c>
      <c r="D695" s="536" t="s">
        <v>3610</v>
      </c>
      <c r="E695" s="559" t="s">
        <v>854</v>
      </c>
      <c r="F695" s="471">
        <v>45658</v>
      </c>
      <c r="G695" s="471">
        <v>45992</v>
      </c>
      <c r="H695" s="198" t="s">
        <v>3638</v>
      </c>
      <c r="I695" s="77" t="s">
        <v>106</v>
      </c>
      <c r="J695" s="547"/>
      <c r="K695" s="85">
        <v>0.3</v>
      </c>
      <c r="L695" s="85"/>
      <c r="M695" s="85">
        <f t="shared" ref="M695:M701" si="22">SUM(K695:L695)</f>
        <v>0.3</v>
      </c>
      <c r="N695" s="296"/>
      <c r="O695" s="296"/>
      <c r="P695" s="505"/>
      <c r="Q695" s="14"/>
    </row>
    <row r="696" spans="3:17" ht="69.75" customHeight="1">
      <c r="C696" s="29" t="s">
        <v>3602</v>
      </c>
      <c r="D696" s="536" t="s">
        <v>3611</v>
      </c>
      <c r="E696" s="559" t="s">
        <v>854</v>
      </c>
      <c r="F696" s="471">
        <v>45658</v>
      </c>
      <c r="G696" s="471">
        <v>45992</v>
      </c>
      <c r="H696" s="199" t="s">
        <v>3639</v>
      </c>
      <c r="I696" s="321" t="s">
        <v>106</v>
      </c>
      <c r="J696" s="547"/>
      <c r="K696" s="85">
        <v>0.35</v>
      </c>
      <c r="L696" s="85">
        <v>0.4</v>
      </c>
      <c r="M696" s="85">
        <f t="shared" si="22"/>
        <v>0.75</v>
      </c>
      <c r="N696" s="296"/>
      <c r="O696" s="296"/>
      <c r="P696" s="505"/>
      <c r="Q696" s="14"/>
    </row>
    <row r="697" spans="3:17" ht="37.5" customHeight="1">
      <c r="C697" s="29" t="s">
        <v>3603</v>
      </c>
      <c r="D697" s="536" t="s">
        <v>3612</v>
      </c>
      <c r="E697" s="559" t="s">
        <v>854</v>
      </c>
      <c r="F697" s="471">
        <v>45658</v>
      </c>
      <c r="G697" s="471">
        <v>45992</v>
      </c>
      <c r="H697" s="199" t="s">
        <v>3640</v>
      </c>
      <c r="I697" s="77" t="s">
        <v>106</v>
      </c>
      <c r="J697" s="547"/>
      <c r="K697" s="85">
        <v>0.4</v>
      </c>
      <c r="L697" s="85"/>
      <c r="M697" s="85">
        <f t="shared" si="22"/>
        <v>0.4</v>
      </c>
      <c r="N697" s="296"/>
      <c r="O697" s="296"/>
      <c r="P697" s="505"/>
      <c r="Q697" s="14"/>
    </row>
    <row r="698" spans="3:17" ht="48.75" customHeight="1">
      <c r="C698" s="29" t="s">
        <v>3604</v>
      </c>
      <c r="D698" s="536" t="s">
        <v>3613</v>
      </c>
      <c r="E698" s="559" t="s">
        <v>854</v>
      </c>
      <c r="F698" s="471">
        <v>45658</v>
      </c>
      <c r="G698" s="471">
        <v>45992</v>
      </c>
      <c r="H698" s="199" t="s">
        <v>3639</v>
      </c>
      <c r="I698" s="321" t="s">
        <v>106</v>
      </c>
      <c r="J698" s="547"/>
      <c r="K698" s="85">
        <v>0.4</v>
      </c>
      <c r="L698" s="85"/>
      <c r="M698" s="85">
        <f t="shared" si="22"/>
        <v>0.4</v>
      </c>
      <c r="N698" s="296"/>
      <c r="O698" s="296"/>
      <c r="P698" s="505"/>
      <c r="Q698" s="14"/>
    </row>
    <row r="699" spans="3:17" ht="45.75" customHeight="1">
      <c r="C699" s="29" t="s">
        <v>3605</v>
      </c>
      <c r="D699" s="536" t="s">
        <v>3614</v>
      </c>
      <c r="E699" s="559" t="s">
        <v>854</v>
      </c>
      <c r="F699" s="471">
        <v>45658</v>
      </c>
      <c r="G699" s="471">
        <v>45992</v>
      </c>
      <c r="H699" s="199" t="s">
        <v>3641</v>
      </c>
      <c r="I699" s="77" t="s">
        <v>106</v>
      </c>
      <c r="J699" s="547"/>
      <c r="K699" s="85">
        <v>0.3</v>
      </c>
      <c r="L699" s="85"/>
      <c r="M699" s="85">
        <f t="shared" si="22"/>
        <v>0.3</v>
      </c>
      <c r="N699" s="296"/>
      <c r="O699" s="296"/>
      <c r="P699" s="505"/>
      <c r="Q699" s="14"/>
    </row>
    <row r="700" spans="3:17" ht="54" customHeight="1">
      <c r="C700" s="29" t="s">
        <v>3606</v>
      </c>
      <c r="D700" s="536" t="s">
        <v>3615</v>
      </c>
      <c r="E700" s="559" t="s">
        <v>854</v>
      </c>
      <c r="F700" s="471">
        <v>45658</v>
      </c>
      <c r="G700" s="471">
        <v>45992</v>
      </c>
      <c r="H700" s="199" t="s">
        <v>3642</v>
      </c>
      <c r="I700" s="77" t="s">
        <v>106</v>
      </c>
      <c r="J700" s="547"/>
      <c r="K700" s="85">
        <v>0.2</v>
      </c>
      <c r="L700" s="85"/>
      <c r="M700" s="85">
        <f t="shared" si="22"/>
        <v>0.2</v>
      </c>
      <c r="N700" s="296"/>
      <c r="O700" s="296"/>
      <c r="P700" s="505"/>
      <c r="Q700" s="14"/>
    </row>
    <row r="701" spans="3:17" ht="39.75" customHeight="1">
      <c r="C701" s="29" t="s">
        <v>3607</v>
      </c>
      <c r="D701" s="536" t="s">
        <v>3616</v>
      </c>
      <c r="E701" s="559" t="s">
        <v>854</v>
      </c>
      <c r="F701" s="471">
        <v>45658</v>
      </c>
      <c r="G701" s="471">
        <v>45992</v>
      </c>
      <c r="H701" s="199" t="s">
        <v>3643</v>
      </c>
      <c r="I701" s="321" t="s">
        <v>106</v>
      </c>
      <c r="J701" s="547"/>
      <c r="K701" s="85">
        <v>0.6</v>
      </c>
      <c r="L701" s="85"/>
      <c r="M701" s="85">
        <f t="shared" si="22"/>
        <v>0.6</v>
      </c>
      <c r="N701" s="296"/>
      <c r="O701" s="296"/>
      <c r="P701" s="505"/>
      <c r="Q701" s="14"/>
    </row>
    <row r="702" spans="3:17" ht="28.5" customHeight="1">
      <c r="C702" s="511"/>
      <c r="D702" s="549"/>
      <c r="E702" s="550"/>
      <c r="F702" s="550"/>
      <c r="G702" s="550"/>
      <c r="H702" s="551"/>
      <c r="I702" s="550"/>
      <c r="J702" s="552"/>
      <c r="K702" s="555">
        <f>SUM(K693:K701)</f>
        <v>2.5499999999999998</v>
      </c>
      <c r="L702" s="555">
        <f>SUM(L693:L701)</f>
        <v>16.399999999999999</v>
      </c>
      <c r="M702" s="555">
        <f>SUM(K702:L702)</f>
        <v>18.95</v>
      </c>
      <c r="N702" s="298"/>
      <c r="O702" s="298"/>
      <c r="P702" s="550"/>
      <c r="Q702" s="14"/>
    </row>
    <row r="703" spans="3:17" ht="28.5" customHeight="1">
      <c r="C703" s="57"/>
      <c r="D703" s="534" t="s">
        <v>3178</v>
      </c>
      <c r="E703" s="505"/>
      <c r="F703" s="505"/>
      <c r="G703" s="505"/>
      <c r="H703" s="505"/>
      <c r="I703" s="505"/>
      <c r="J703" s="272"/>
      <c r="K703" s="296"/>
      <c r="L703" s="296"/>
      <c r="M703" s="296"/>
      <c r="N703" s="296"/>
      <c r="O703" s="296"/>
      <c r="P703" s="505"/>
      <c r="Q703" s="14"/>
    </row>
    <row r="704" spans="3:17" ht="63" customHeight="1">
      <c r="C704" s="29" t="s">
        <v>3618</v>
      </c>
      <c r="D704" s="536" t="s">
        <v>3174</v>
      </c>
      <c r="E704" s="559" t="s">
        <v>854</v>
      </c>
      <c r="F704" s="471">
        <v>45658</v>
      </c>
      <c r="G704" s="471">
        <v>45992</v>
      </c>
      <c r="H704" s="560" t="s">
        <v>3634</v>
      </c>
      <c r="I704" s="77" t="s">
        <v>106</v>
      </c>
      <c r="J704" s="272"/>
      <c r="K704" s="85">
        <v>0.6</v>
      </c>
      <c r="L704" s="85">
        <v>0.2</v>
      </c>
      <c r="M704" s="544">
        <f>SUM(K704:L704)</f>
        <v>0.8</v>
      </c>
      <c r="N704" s="296"/>
      <c r="O704" s="296"/>
      <c r="P704" s="505"/>
      <c r="Q704" s="14"/>
    </row>
    <row r="705" spans="3:17" ht="48" customHeight="1">
      <c r="C705" s="29" t="s">
        <v>3619</v>
      </c>
      <c r="D705" s="536" t="s">
        <v>3175</v>
      </c>
      <c r="E705" s="559" t="s">
        <v>854</v>
      </c>
      <c r="F705" s="471">
        <v>45658</v>
      </c>
      <c r="G705" s="471">
        <v>45992</v>
      </c>
      <c r="H705" s="560" t="s">
        <v>3635</v>
      </c>
      <c r="I705" s="321" t="s">
        <v>106</v>
      </c>
      <c r="J705" s="272"/>
      <c r="K705" s="85">
        <v>0.3</v>
      </c>
      <c r="L705" s="85"/>
      <c r="M705" s="544">
        <f>SUM(K705:L705)</f>
        <v>0.3</v>
      </c>
      <c r="N705" s="296"/>
      <c r="O705" s="296"/>
      <c r="P705" s="505"/>
      <c r="Q705" s="14"/>
    </row>
    <row r="706" spans="3:17" ht="50.25" customHeight="1">
      <c r="C706" s="29" t="s">
        <v>3620</v>
      </c>
      <c r="D706" s="536" t="s">
        <v>3176</v>
      </c>
      <c r="E706" s="559" t="s">
        <v>854</v>
      </c>
      <c r="F706" s="471">
        <v>45658</v>
      </c>
      <c r="G706" s="471">
        <v>45992</v>
      </c>
      <c r="H706" s="560" t="s">
        <v>3636</v>
      </c>
      <c r="I706" s="77" t="s">
        <v>106</v>
      </c>
      <c r="J706" s="272"/>
      <c r="K706" s="85">
        <v>0.2</v>
      </c>
      <c r="L706" s="85">
        <v>0.2</v>
      </c>
      <c r="M706" s="544">
        <f>SUM(K706:L706)</f>
        <v>0.4</v>
      </c>
      <c r="N706" s="296"/>
      <c r="O706" s="296"/>
      <c r="P706" s="505"/>
      <c r="Q706" s="14"/>
    </row>
    <row r="707" spans="3:17" ht="97.5" customHeight="1">
      <c r="C707" s="29" t="s">
        <v>3621</v>
      </c>
      <c r="D707" s="536" t="s">
        <v>3177</v>
      </c>
      <c r="E707" s="559" t="s">
        <v>854</v>
      </c>
      <c r="F707" s="471">
        <v>45658</v>
      </c>
      <c r="G707" s="471">
        <v>45992</v>
      </c>
      <c r="H707" s="560" t="s">
        <v>3637</v>
      </c>
      <c r="I707" s="321" t="s">
        <v>106</v>
      </c>
      <c r="J707" s="272"/>
      <c r="K707" s="85">
        <v>0.7</v>
      </c>
      <c r="L707" s="85"/>
      <c r="M707" s="544">
        <f>SUM(K707:L707)</f>
        <v>0.7</v>
      </c>
      <c r="N707" s="296"/>
      <c r="O707" s="296"/>
      <c r="P707" s="505"/>
      <c r="Q707" s="14"/>
    </row>
    <row r="708" spans="3:17" ht="28.5" customHeight="1">
      <c r="C708" s="511"/>
      <c r="D708" s="549"/>
      <c r="E708" s="550"/>
      <c r="F708" s="550"/>
      <c r="G708" s="550"/>
      <c r="H708" s="551"/>
      <c r="I708" s="550"/>
      <c r="J708" s="552"/>
      <c r="K708" s="555">
        <f>SUM(K704:K707)</f>
        <v>1.7999999999999998</v>
      </c>
      <c r="L708" s="557"/>
      <c r="M708" s="555">
        <f>SUM(K708:L708)</f>
        <v>1.7999999999999998</v>
      </c>
      <c r="N708" s="298"/>
      <c r="O708" s="298"/>
      <c r="P708" s="550"/>
      <c r="Q708" s="14"/>
    </row>
    <row r="709" spans="3:17" ht="28.5" customHeight="1">
      <c r="C709" s="57"/>
      <c r="D709" s="534"/>
      <c r="E709" s="505"/>
      <c r="F709" s="505"/>
      <c r="G709" s="505"/>
      <c r="H709" s="505"/>
      <c r="I709" s="505"/>
      <c r="J709" s="272"/>
      <c r="K709" s="296"/>
      <c r="L709" s="296"/>
      <c r="M709" s="296"/>
      <c r="N709" s="296"/>
      <c r="O709" s="296"/>
      <c r="P709" s="505"/>
      <c r="Q709" s="14"/>
    </row>
    <row r="710" spans="3:17" ht="28.5" customHeight="1">
      <c r="C710" s="57"/>
      <c r="D710" s="548" t="s">
        <v>3190</v>
      </c>
      <c r="E710" s="505"/>
      <c r="F710" s="505"/>
      <c r="G710" s="505"/>
      <c r="H710" s="505"/>
      <c r="I710" s="505"/>
      <c r="J710" s="272"/>
      <c r="K710" s="296"/>
      <c r="L710" s="296"/>
      <c r="M710" s="296"/>
      <c r="N710" s="296"/>
      <c r="O710" s="296"/>
      <c r="P710" s="505"/>
      <c r="Q710" s="14"/>
    </row>
    <row r="711" spans="3:17" ht="28.5" customHeight="1">
      <c r="C711" s="29" t="s">
        <v>3622</v>
      </c>
      <c r="D711" s="545" t="s">
        <v>3179</v>
      </c>
      <c r="E711" s="559" t="s">
        <v>3192</v>
      </c>
      <c r="F711" s="471">
        <v>45658</v>
      </c>
      <c r="G711" s="471">
        <v>45992</v>
      </c>
      <c r="H711" s="320" t="s">
        <v>851</v>
      </c>
      <c r="I711" s="77" t="s">
        <v>106</v>
      </c>
      <c r="J711" s="272"/>
      <c r="K711" s="17"/>
      <c r="L711" s="124">
        <v>0.8</v>
      </c>
      <c r="M711" s="124">
        <f>SUM(L711:L711)</f>
        <v>0.8</v>
      </c>
      <c r="N711" s="124">
        <v>0.8</v>
      </c>
      <c r="O711" s="296"/>
      <c r="P711" s="323" t="s">
        <v>241</v>
      </c>
      <c r="Q711" s="14"/>
    </row>
    <row r="712" spans="3:17" ht="28.5" customHeight="1">
      <c r="C712" s="29" t="s">
        <v>3623</v>
      </c>
      <c r="D712" s="545" t="s">
        <v>3180</v>
      </c>
      <c r="E712" s="559" t="s">
        <v>3192</v>
      </c>
      <c r="F712" s="471">
        <v>45658</v>
      </c>
      <c r="G712" s="471">
        <v>45992</v>
      </c>
      <c r="H712" s="320" t="s">
        <v>851</v>
      </c>
      <c r="I712" s="321" t="s">
        <v>106</v>
      </c>
      <c r="J712" s="272"/>
      <c r="K712" s="17"/>
      <c r="L712" s="124">
        <v>2.6</v>
      </c>
      <c r="M712" s="124">
        <f>SUM(L712:L712)</f>
        <v>2.6</v>
      </c>
      <c r="N712" s="124">
        <v>2.6</v>
      </c>
      <c r="O712" s="296"/>
      <c r="P712" s="323" t="s">
        <v>241</v>
      </c>
      <c r="Q712" s="14"/>
    </row>
    <row r="713" spans="3:17" ht="28.5" customHeight="1">
      <c r="C713" s="29" t="s">
        <v>3624</v>
      </c>
      <c r="D713" s="545" t="s">
        <v>3181</v>
      </c>
      <c r="E713" s="559" t="s">
        <v>3192</v>
      </c>
      <c r="F713" s="471">
        <v>45658</v>
      </c>
      <c r="G713" s="471">
        <v>45992</v>
      </c>
      <c r="H713" s="320" t="s">
        <v>851</v>
      </c>
      <c r="I713" s="77" t="s">
        <v>106</v>
      </c>
      <c r="J713" s="272"/>
      <c r="K713" s="124"/>
      <c r="L713" s="124">
        <v>2</v>
      </c>
      <c r="M713" s="124">
        <f t="shared" ref="M713:M721" si="23">SUM(K713:L713)</f>
        <v>2</v>
      </c>
      <c r="N713" s="124">
        <v>2</v>
      </c>
      <c r="O713" s="296"/>
      <c r="P713" s="323" t="s">
        <v>241</v>
      </c>
      <c r="Q713" s="14"/>
    </row>
    <row r="714" spans="3:17" ht="28.5" customHeight="1">
      <c r="C714" s="29" t="s">
        <v>3625</v>
      </c>
      <c r="D714" s="545" t="s">
        <v>3182</v>
      </c>
      <c r="E714" s="559" t="s">
        <v>3192</v>
      </c>
      <c r="F714" s="471">
        <v>45658</v>
      </c>
      <c r="G714" s="471">
        <v>45992</v>
      </c>
      <c r="H714" s="320" t="s">
        <v>851</v>
      </c>
      <c r="I714" s="321" t="s">
        <v>106</v>
      </c>
      <c r="J714" s="272"/>
      <c r="K714" s="124"/>
      <c r="L714" s="124">
        <v>1.2</v>
      </c>
      <c r="M714" s="124">
        <f t="shared" si="23"/>
        <v>1.2</v>
      </c>
      <c r="N714" s="124">
        <v>1.2</v>
      </c>
      <c r="O714" s="296"/>
      <c r="P714" s="323" t="s">
        <v>241</v>
      </c>
      <c r="Q714" s="14"/>
    </row>
    <row r="715" spans="3:17" ht="28.5" customHeight="1">
      <c r="C715" s="29" t="s">
        <v>3626</v>
      </c>
      <c r="D715" s="545" t="s">
        <v>3183</v>
      </c>
      <c r="E715" s="559" t="s">
        <v>3192</v>
      </c>
      <c r="F715" s="471">
        <v>45658</v>
      </c>
      <c r="G715" s="471">
        <v>45992</v>
      </c>
      <c r="H715" s="620" t="s">
        <v>3193</v>
      </c>
      <c r="I715" s="77" t="s">
        <v>106</v>
      </c>
      <c r="J715" s="272"/>
      <c r="K715" s="124">
        <v>0.4</v>
      </c>
      <c r="L715" s="124">
        <v>0.4</v>
      </c>
      <c r="M715" s="124">
        <f t="shared" si="23"/>
        <v>0.8</v>
      </c>
      <c r="N715" s="124">
        <v>0.8</v>
      </c>
      <c r="O715" s="296"/>
      <c r="P715" s="323" t="s">
        <v>241</v>
      </c>
      <c r="Q715" s="14"/>
    </row>
    <row r="716" spans="3:17" ht="66" customHeight="1">
      <c r="C716" s="29" t="s">
        <v>3627</v>
      </c>
      <c r="D716" s="545" t="s">
        <v>3184</v>
      </c>
      <c r="E716" s="559" t="s">
        <v>3192</v>
      </c>
      <c r="F716" s="471">
        <v>45658</v>
      </c>
      <c r="G716" s="471">
        <v>45992</v>
      </c>
      <c r="H716" s="620" t="s">
        <v>3193</v>
      </c>
      <c r="I716" s="321" t="s">
        <v>106</v>
      </c>
      <c r="J716" s="272"/>
      <c r="K716" s="124">
        <v>1.2</v>
      </c>
      <c r="L716" s="296"/>
      <c r="M716" s="124">
        <f t="shared" si="23"/>
        <v>1.2</v>
      </c>
      <c r="N716" s="124">
        <v>1.2</v>
      </c>
      <c r="O716" s="296"/>
      <c r="P716" s="323" t="s">
        <v>241</v>
      </c>
      <c r="Q716" s="14"/>
    </row>
    <row r="717" spans="3:17" ht="62.25" customHeight="1">
      <c r="C717" s="29" t="s">
        <v>3628</v>
      </c>
      <c r="D717" s="545" t="s">
        <v>3185</v>
      </c>
      <c r="E717" s="559" t="s">
        <v>3192</v>
      </c>
      <c r="F717" s="471">
        <v>45658</v>
      </c>
      <c r="G717" s="471">
        <v>45992</v>
      </c>
      <c r="H717" s="620" t="s">
        <v>3193</v>
      </c>
      <c r="I717" s="77" t="s">
        <v>106</v>
      </c>
      <c r="J717" s="272"/>
      <c r="K717" s="124">
        <v>0.3</v>
      </c>
      <c r="L717" s="124">
        <v>0.3</v>
      </c>
      <c r="M717" s="124">
        <f t="shared" si="23"/>
        <v>0.6</v>
      </c>
      <c r="N717" s="124">
        <v>0.6</v>
      </c>
      <c r="O717" s="296"/>
      <c r="P717" s="323" t="s">
        <v>241</v>
      </c>
      <c r="Q717" s="14"/>
    </row>
    <row r="718" spans="3:17" ht="63" customHeight="1">
      <c r="C718" s="29" t="s">
        <v>3629</v>
      </c>
      <c r="D718" s="545" t="s">
        <v>3186</v>
      </c>
      <c r="E718" s="559" t="s">
        <v>3192</v>
      </c>
      <c r="F718" s="471">
        <v>45658</v>
      </c>
      <c r="G718" s="471">
        <v>45992</v>
      </c>
      <c r="H718" s="620" t="s">
        <v>3193</v>
      </c>
      <c r="I718" s="77" t="s">
        <v>106</v>
      </c>
      <c r="J718" s="272"/>
      <c r="K718" s="124">
        <v>0.2</v>
      </c>
      <c r="L718" s="124">
        <v>0.2</v>
      </c>
      <c r="M718" s="124">
        <f t="shared" si="23"/>
        <v>0.4</v>
      </c>
      <c r="N718" s="124">
        <v>0.4</v>
      </c>
      <c r="O718" s="296"/>
      <c r="P718" s="323" t="s">
        <v>241</v>
      </c>
      <c r="Q718" s="14"/>
    </row>
    <row r="719" spans="3:17" ht="70.5" customHeight="1">
      <c r="C719" s="29" t="s">
        <v>3630</v>
      </c>
      <c r="D719" s="545" t="s">
        <v>3187</v>
      </c>
      <c r="E719" s="559" t="s">
        <v>3192</v>
      </c>
      <c r="F719" s="471">
        <v>45658</v>
      </c>
      <c r="G719" s="471">
        <v>45992</v>
      </c>
      <c r="H719" s="320" t="s">
        <v>851</v>
      </c>
      <c r="I719" s="321" t="s">
        <v>106</v>
      </c>
      <c r="J719" s="272"/>
      <c r="K719" s="124">
        <v>0.25</v>
      </c>
      <c r="L719" s="124">
        <v>0.25</v>
      </c>
      <c r="M719" s="124">
        <f t="shared" si="23"/>
        <v>0.5</v>
      </c>
      <c r="N719" s="124">
        <v>0.5</v>
      </c>
      <c r="O719" s="296"/>
      <c r="P719" s="323" t="s">
        <v>241</v>
      </c>
      <c r="Q719" s="14"/>
    </row>
    <row r="720" spans="3:17" ht="41.25" customHeight="1">
      <c r="C720" s="29" t="s">
        <v>3631</v>
      </c>
      <c r="D720" s="545" t="s">
        <v>3188</v>
      </c>
      <c r="E720" s="559" t="s">
        <v>3192</v>
      </c>
      <c r="F720" s="471">
        <v>45658</v>
      </c>
      <c r="G720" s="471">
        <v>45992</v>
      </c>
      <c r="H720" s="320" t="s">
        <v>851</v>
      </c>
      <c r="I720" s="77" t="s">
        <v>106</v>
      </c>
      <c r="J720" s="272"/>
      <c r="K720" s="124"/>
      <c r="L720" s="124">
        <v>0.55000000000000004</v>
      </c>
      <c r="M720" s="124">
        <f t="shared" si="23"/>
        <v>0.55000000000000004</v>
      </c>
      <c r="N720" s="124">
        <v>0.55000000000000004</v>
      </c>
      <c r="O720" s="296"/>
      <c r="P720" s="323" t="s">
        <v>241</v>
      </c>
      <c r="Q720" s="14"/>
    </row>
    <row r="721" spans="1:17" ht="50.25" customHeight="1">
      <c r="C721" s="29" t="s">
        <v>3632</v>
      </c>
      <c r="D721" s="545" t="s">
        <v>3189</v>
      </c>
      <c r="E721" s="559" t="s">
        <v>3192</v>
      </c>
      <c r="F721" s="471">
        <v>45658</v>
      </c>
      <c r="G721" s="471">
        <v>45992</v>
      </c>
      <c r="H721" s="320" t="s">
        <v>851</v>
      </c>
      <c r="I721" s="321" t="s">
        <v>106</v>
      </c>
      <c r="J721" s="272"/>
      <c r="K721" s="124"/>
      <c r="L721" s="124">
        <v>0.6</v>
      </c>
      <c r="M721" s="124">
        <f t="shared" si="23"/>
        <v>0.6</v>
      </c>
      <c r="N721" s="124">
        <v>0.6</v>
      </c>
      <c r="O721" s="296"/>
      <c r="P721" s="323" t="s">
        <v>241</v>
      </c>
      <c r="Q721" s="14"/>
    </row>
    <row r="722" spans="1:17" ht="28.5" customHeight="1">
      <c r="C722" s="511"/>
      <c r="D722" s="549"/>
      <c r="E722" s="550"/>
      <c r="F722" s="550"/>
      <c r="G722" s="550"/>
      <c r="H722" s="551"/>
      <c r="I722" s="550"/>
      <c r="J722" s="552"/>
      <c r="K722" s="556">
        <f>SUM(K711:K721)</f>
        <v>2.35</v>
      </c>
      <c r="L722" s="556">
        <f>SUM(L711:L721)</f>
        <v>8.9</v>
      </c>
      <c r="M722" s="556">
        <f>SUM(M711:M721)</f>
        <v>11.25</v>
      </c>
      <c r="N722" s="556">
        <f>SUM(N711:N721)</f>
        <v>11.25</v>
      </c>
      <c r="O722" s="298"/>
      <c r="P722" s="550"/>
      <c r="Q722" s="14"/>
    </row>
    <row r="723" spans="1:17" ht="41.25" customHeight="1">
      <c r="C723" s="2038" t="s">
        <v>473</v>
      </c>
      <c r="D723" s="2038"/>
      <c r="E723" s="2038"/>
      <c r="F723" s="2038"/>
      <c r="G723" s="2038"/>
      <c r="H723" s="2038"/>
      <c r="I723" s="2038"/>
      <c r="J723" s="1260"/>
      <c r="K723" s="1261">
        <f>K659+K685+K691+K702+K708+K722</f>
        <v>42.999999999999993</v>
      </c>
      <c r="L723" s="1261">
        <f t="shared" ref="L723:P723" si="24">L659+L685+L691+L702+L708+L722</f>
        <v>58.199999999999996</v>
      </c>
      <c r="M723" s="1261">
        <f t="shared" si="24"/>
        <v>101.2</v>
      </c>
      <c r="N723" s="1261">
        <f t="shared" si="24"/>
        <v>44.15</v>
      </c>
      <c r="O723" s="1261">
        <f t="shared" si="24"/>
        <v>0</v>
      </c>
      <c r="P723" s="1261">
        <f t="shared" si="24"/>
        <v>0</v>
      </c>
      <c r="Q723" s="14"/>
    </row>
    <row r="724" spans="1:17" ht="28.5" customHeight="1">
      <c r="C724" s="261"/>
      <c r="D724" s="262"/>
      <c r="E724" s="263"/>
      <c r="F724" s="263"/>
      <c r="G724" s="263"/>
      <c r="H724" s="263"/>
      <c r="I724" s="263"/>
      <c r="J724" s="263"/>
      <c r="K724" s="263"/>
      <c r="L724" s="263"/>
      <c r="M724" s="263"/>
      <c r="N724" s="263"/>
      <c r="O724" s="263"/>
      <c r="P724" s="263"/>
      <c r="Q724" s="14"/>
    </row>
    <row r="725" spans="1:17" ht="48.75" customHeight="1">
      <c r="A725" s="23"/>
      <c r="C725" s="2219" t="s">
        <v>471</v>
      </c>
      <c r="D725" s="2220"/>
      <c r="E725" s="2220"/>
      <c r="F725" s="2220"/>
      <c r="G725" s="2220"/>
      <c r="H725" s="2220"/>
      <c r="I725" s="2221"/>
      <c r="J725" s="1295">
        <f t="shared" ref="J725:P725" si="25">J167+J184+J207+J284+J291+J310+J321+J325+J348+J364+J388+J404+J430+J461+J506+J575+J578+J619+J656+J723</f>
        <v>477.185</v>
      </c>
      <c r="K725" s="1295">
        <f t="shared" si="25"/>
        <v>705.63</v>
      </c>
      <c r="L725" s="1295">
        <f t="shared" si="25"/>
        <v>562.34500000000003</v>
      </c>
      <c r="M725" s="1295">
        <f t="shared" si="25"/>
        <v>1744.86</v>
      </c>
      <c r="N725" s="1295">
        <f t="shared" si="25"/>
        <v>123.65</v>
      </c>
      <c r="O725" s="1295">
        <f t="shared" si="25"/>
        <v>0</v>
      </c>
      <c r="P725" s="1295">
        <f t="shared" si="25"/>
        <v>0</v>
      </c>
    </row>
    <row r="726" spans="1:17">
      <c r="C726" s="1306"/>
      <c r="D726" s="1306"/>
      <c r="E726" s="1306"/>
      <c r="F726" s="1306"/>
      <c r="G726" s="1306"/>
      <c r="H726" s="1306"/>
      <c r="I726" s="1306"/>
      <c r="J726" s="1306"/>
      <c r="K726" s="1306"/>
      <c r="L726" s="1306"/>
      <c r="M726" s="1306"/>
      <c r="N726" s="1306"/>
      <c r="O726" s="1306"/>
      <c r="P726" s="1306"/>
    </row>
    <row r="727" spans="1:17">
      <c r="C727" s="1306"/>
      <c r="D727" s="1306"/>
      <c r="E727" s="1306"/>
      <c r="F727" s="1306"/>
      <c r="G727" s="1306"/>
      <c r="H727" s="1306"/>
      <c r="I727" s="1306"/>
      <c r="J727" s="1306"/>
      <c r="K727" s="1306"/>
      <c r="L727" s="1306"/>
      <c r="M727" s="1742"/>
      <c r="N727" s="1306"/>
      <c r="O727" s="1306"/>
      <c r="P727" s="1306"/>
    </row>
    <row r="728" spans="1:17">
      <c r="C728" s="1306"/>
      <c r="D728" s="1306"/>
      <c r="E728" s="1306"/>
      <c r="F728" s="1306"/>
      <c r="G728" s="1306"/>
      <c r="H728" s="1306"/>
      <c r="I728" s="1306"/>
      <c r="J728" s="1306"/>
      <c r="K728" s="1306"/>
      <c r="L728" s="1306"/>
      <c r="M728" s="1306"/>
      <c r="N728" s="1306"/>
      <c r="O728" s="1306"/>
      <c r="P728" s="1306"/>
    </row>
    <row r="729" spans="1:17">
      <c r="C729" s="1306"/>
      <c r="D729" s="1306"/>
      <c r="E729" s="1306"/>
      <c r="F729" s="1306"/>
      <c r="G729" s="1306"/>
      <c r="H729" s="1306"/>
      <c r="I729" s="1306"/>
      <c r="J729" s="1306"/>
      <c r="K729" s="1306"/>
      <c r="L729" s="1306"/>
      <c r="M729" s="1306"/>
      <c r="N729" s="1306"/>
      <c r="O729" s="1306"/>
      <c r="P729" s="1306"/>
    </row>
    <row r="730" spans="1:17">
      <c r="C730" s="1306"/>
      <c r="D730" s="1306"/>
      <c r="E730" s="1306"/>
      <c r="F730" s="1306"/>
      <c r="G730" s="1306"/>
      <c r="H730" s="1306"/>
      <c r="I730" s="1306"/>
      <c r="J730" s="1306"/>
      <c r="K730" s="1306"/>
      <c r="L730" s="1306"/>
      <c r="M730" s="1306"/>
      <c r="N730" s="1306"/>
      <c r="O730" s="1306"/>
      <c r="P730" s="1306"/>
    </row>
    <row r="731" spans="1:17">
      <c r="C731" s="1306"/>
      <c r="D731" s="1306"/>
      <c r="E731" s="1306"/>
      <c r="F731" s="1306"/>
      <c r="G731" s="1306"/>
      <c r="H731" s="1306"/>
      <c r="I731" s="1306"/>
      <c r="J731" s="1306"/>
      <c r="K731" s="1306"/>
      <c r="L731" s="1306"/>
      <c r="M731" s="1306"/>
      <c r="N731" s="1306"/>
      <c r="O731" s="1306"/>
      <c r="P731" s="1306"/>
    </row>
    <row r="732" spans="1:17">
      <c r="C732" s="1306"/>
      <c r="D732" s="1306"/>
      <c r="E732" s="1306"/>
      <c r="F732" s="1306"/>
      <c r="G732" s="1306"/>
      <c r="H732" s="1306"/>
      <c r="I732" s="1306"/>
      <c r="J732" s="1306"/>
      <c r="K732" s="1306"/>
      <c r="L732" s="1306"/>
      <c r="M732" s="1306"/>
      <c r="N732" s="1306"/>
      <c r="O732" s="1306"/>
      <c r="P732" s="1306"/>
    </row>
    <row r="733" spans="1:17" ht="25.5" customHeight="1">
      <c r="C733" s="24"/>
      <c r="D733" s="24"/>
      <c r="E733" s="24"/>
      <c r="F733" s="24"/>
      <c r="G733" s="24"/>
      <c r="H733" s="24"/>
      <c r="I733" s="24"/>
      <c r="J733" s="24"/>
      <c r="K733" s="24"/>
      <c r="L733" s="24"/>
      <c r="M733" s="24"/>
      <c r="N733" s="24"/>
      <c r="O733" s="24"/>
      <c r="P733" s="24"/>
    </row>
    <row r="734" spans="1:17" ht="24.75" customHeight="1">
      <c r="C734" s="24"/>
      <c r="D734" s="24"/>
      <c r="E734" s="24"/>
      <c r="F734" s="24"/>
      <c r="G734" s="24"/>
      <c r="H734" s="24"/>
      <c r="I734" s="24"/>
      <c r="J734" s="24"/>
      <c r="K734" s="24"/>
      <c r="L734" s="24"/>
      <c r="M734" s="24"/>
      <c r="N734" s="24"/>
      <c r="O734" s="24"/>
      <c r="P734" s="24"/>
    </row>
    <row r="735" spans="1:17" ht="24.75" customHeight="1">
      <c r="C735" s="1741"/>
      <c r="D735" s="1743"/>
      <c r="E735" s="1743"/>
      <c r="F735" s="1743"/>
      <c r="G735" s="1743"/>
      <c r="H735" s="1743"/>
      <c r="I735" s="1743"/>
      <c r="J735" s="1744"/>
      <c r="K735" s="1744"/>
      <c r="L735" s="1744"/>
      <c r="M735" s="1744"/>
      <c r="N735" s="1741"/>
      <c r="O735" s="1741"/>
      <c r="P735" s="1741"/>
    </row>
    <row r="736" spans="1:17" ht="24.75" customHeight="1">
      <c r="C736" s="1741"/>
      <c r="D736" s="1743"/>
      <c r="E736" s="1743"/>
      <c r="F736" s="1743"/>
      <c r="G736" s="1743"/>
      <c r="H736" s="1743"/>
      <c r="I736" s="1743"/>
      <c r="J736" s="1744"/>
      <c r="K736" s="1744"/>
      <c r="L736" s="1744"/>
      <c r="M736" s="1744"/>
      <c r="N736" s="1741"/>
      <c r="O736" s="1741"/>
      <c r="P736" s="1741"/>
    </row>
    <row r="737" spans="3:16" ht="24.75" customHeight="1">
      <c r="C737" s="1741"/>
      <c r="D737" s="1743"/>
      <c r="E737" s="1743"/>
      <c r="F737" s="1743"/>
      <c r="G737" s="1743"/>
      <c r="H737" s="1743"/>
      <c r="I737" s="1743"/>
      <c r="J737" s="1744"/>
      <c r="K737" s="1744"/>
      <c r="L737" s="1744"/>
      <c r="M737" s="1744"/>
      <c r="N737" s="1741"/>
      <c r="O737" s="1741"/>
      <c r="P737" s="1741"/>
    </row>
    <row r="738" spans="3:16" ht="24.75" customHeight="1">
      <c r="C738" s="1741"/>
      <c r="D738" s="1743"/>
      <c r="E738" s="1743"/>
      <c r="F738" s="1743"/>
      <c r="G738" s="1743"/>
      <c r="H738" s="1743"/>
      <c r="I738" s="1743"/>
      <c r="J738" s="1744"/>
      <c r="K738" s="1744"/>
      <c r="L738" s="1744"/>
      <c r="M738" s="1744"/>
      <c r="N738" s="1741"/>
      <c r="O738" s="1741"/>
      <c r="P738" s="1741"/>
    </row>
    <row r="739" spans="3:16" ht="24.75" customHeight="1">
      <c r="C739" s="1741"/>
      <c r="D739" s="1743"/>
      <c r="E739" s="1743"/>
      <c r="F739" s="1743"/>
      <c r="G739" s="1743"/>
      <c r="H739" s="1743"/>
      <c r="I739" s="1743"/>
      <c r="J739" s="1744"/>
      <c r="K739" s="1744"/>
      <c r="L739" s="1744"/>
      <c r="M739" s="1744"/>
      <c r="N739" s="1741"/>
      <c r="O739" s="1741"/>
      <c r="P739" s="1741"/>
    </row>
    <row r="740" spans="3:16" ht="10.5" customHeight="1">
      <c r="C740" s="1306"/>
      <c r="D740" s="1306"/>
      <c r="E740" s="1306"/>
      <c r="F740" s="1306"/>
      <c r="G740" s="1306"/>
      <c r="H740" s="1306"/>
      <c r="I740" s="1306"/>
      <c r="J740" s="1306"/>
      <c r="K740" s="1306"/>
      <c r="L740" s="1306"/>
      <c r="M740" s="1306"/>
      <c r="N740" s="1306"/>
      <c r="O740" s="1306"/>
      <c r="P740" s="1306"/>
    </row>
    <row r="741" spans="3:16" ht="47.25" customHeight="1">
      <c r="C741" s="201"/>
      <c r="D741" s="201"/>
      <c r="E741" s="2196" t="s">
        <v>248</v>
      </c>
      <c r="F741" s="2196"/>
      <c r="G741" s="2196"/>
      <c r="H741" s="2196"/>
      <c r="I741" s="2196" t="s">
        <v>9</v>
      </c>
      <c r="J741" s="2196"/>
      <c r="K741" s="2196"/>
      <c r="L741" s="2196"/>
      <c r="M741" s="2198" t="s">
        <v>901</v>
      </c>
      <c r="N741" s="2198"/>
      <c r="O741" s="201"/>
      <c r="P741" s="201"/>
    </row>
    <row r="742" spans="3:16" ht="43.5" customHeight="1">
      <c r="C742" s="201"/>
      <c r="D742" s="201"/>
      <c r="E742" s="2197"/>
      <c r="F742" s="2197"/>
      <c r="G742" s="2197"/>
      <c r="H742" s="2197"/>
      <c r="I742" s="1530" t="s">
        <v>249</v>
      </c>
      <c r="J742" s="1530" t="s">
        <v>125</v>
      </c>
      <c r="K742" s="1530" t="s">
        <v>250</v>
      </c>
      <c r="L742" s="1530" t="s">
        <v>251</v>
      </c>
      <c r="M742" s="1530" t="s">
        <v>896</v>
      </c>
      <c r="N742" s="1530" t="s">
        <v>897</v>
      </c>
      <c r="O742" s="92"/>
      <c r="P742" s="201"/>
    </row>
    <row r="743" spans="3:16" ht="24.95" customHeight="1">
      <c r="C743" s="201"/>
      <c r="D743" s="201"/>
      <c r="E743" s="1422" t="s">
        <v>252</v>
      </c>
      <c r="F743" s="93"/>
      <c r="G743" s="93"/>
      <c r="H743" s="96"/>
      <c r="I743" s="98"/>
      <c r="J743" s="98"/>
      <c r="K743" s="98"/>
      <c r="L743" s="98"/>
      <c r="M743" s="98"/>
      <c r="N743" s="98"/>
      <c r="O743" s="201"/>
      <c r="P743" s="201"/>
    </row>
    <row r="744" spans="3:16" ht="24.95" customHeight="1">
      <c r="C744" s="201"/>
      <c r="D744" s="201"/>
      <c r="E744" s="96" t="s">
        <v>3732</v>
      </c>
      <c r="F744" s="97"/>
      <c r="G744" s="97"/>
      <c r="H744" s="97"/>
      <c r="I744" s="98">
        <f>J167</f>
        <v>125.477</v>
      </c>
      <c r="J744" s="98">
        <f t="shared" ref="J744:N744" si="26">K167</f>
        <v>231.91499999999999</v>
      </c>
      <c r="K744" s="98">
        <f t="shared" si="26"/>
        <v>14.9</v>
      </c>
      <c r="L744" s="98">
        <f t="shared" si="26"/>
        <v>371.99200000000002</v>
      </c>
      <c r="M744" s="98">
        <f t="shared" si="26"/>
        <v>0</v>
      </c>
      <c r="N744" s="98">
        <f t="shared" si="26"/>
        <v>0</v>
      </c>
      <c r="O744" s="201"/>
      <c r="P744" s="201"/>
    </row>
    <row r="745" spans="3:16" ht="24.95" customHeight="1">
      <c r="C745" s="201"/>
      <c r="D745" s="201"/>
      <c r="E745" s="96" t="s">
        <v>3733</v>
      </c>
      <c r="F745" s="97"/>
      <c r="G745" s="97"/>
      <c r="H745" s="97"/>
      <c r="I745" s="98">
        <f>J184</f>
        <v>6</v>
      </c>
      <c r="J745" s="98">
        <f t="shared" ref="J745:N745" si="27">K184</f>
        <v>0.85</v>
      </c>
      <c r="K745" s="98">
        <f t="shared" si="27"/>
        <v>0</v>
      </c>
      <c r="L745" s="98">
        <f t="shared" si="27"/>
        <v>6.85</v>
      </c>
      <c r="M745" s="98">
        <f t="shared" si="27"/>
        <v>0</v>
      </c>
      <c r="N745" s="98">
        <f t="shared" si="27"/>
        <v>0</v>
      </c>
      <c r="O745" s="201"/>
      <c r="P745" s="201"/>
    </row>
    <row r="746" spans="3:16" ht="24.95" customHeight="1">
      <c r="C746" s="201"/>
      <c r="D746" s="201"/>
      <c r="E746" s="96" t="s">
        <v>3734</v>
      </c>
      <c r="F746" s="97"/>
      <c r="G746" s="97"/>
      <c r="H746" s="97"/>
      <c r="I746" s="98">
        <f>J207</f>
        <v>75</v>
      </c>
      <c r="J746" s="98">
        <f t="shared" ref="J746:N746" si="28">K207</f>
        <v>17.579999999999998</v>
      </c>
      <c r="K746" s="98">
        <f t="shared" si="28"/>
        <v>3.2</v>
      </c>
      <c r="L746" s="98">
        <f t="shared" si="28"/>
        <v>95.78</v>
      </c>
      <c r="M746" s="98">
        <f t="shared" si="28"/>
        <v>0</v>
      </c>
      <c r="N746" s="98">
        <f t="shared" si="28"/>
        <v>0</v>
      </c>
      <c r="O746" s="201"/>
      <c r="P746" s="201"/>
    </row>
    <row r="747" spans="3:16" ht="24.95" customHeight="1">
      <c r="C747" s="201"/>
      <c r="D747" s="201"/>
      <c r="E747" s="96" t="s">
        <v>3735</v>
      </c>
      <c r="F747" s="97"/>
      <c r="G747" s="97"/>
      <c r="H747" s="97"/>
      <c r="I747" s="98">
        <f>J284</f>
        <v>32.488</v>
      </c>
      <c r="J747" s="98">
        <f t="shared" ref="J747:N747" si="29">K284</f>
        <v>18.517999999999997</v>
      </c>
      <c r="K747" s="98">
        <f t="shared" si="29"/>
        <v>3.6450000000000005</v>
      </c>
      <c r="L747" s="98">
        <f t="shared" si="29"/>
        <v>54.650999999999996</v>
      </c>
      <c r="M747" s="98">
        <f t="shared" si="29"/>
        <v>0</v>
      </c>
      <c r="N747" s="98">
        <f t="shared" si="29"/>
        <v>0</v>
      </c>
      <c r="O747" s="201"/>
      <c r="P747" s="201"/>
    </row>
    <row r="748" spans="3:16" ht="24.95" customHeight="1">
      <c r="C748" s="201"/>
      <c r="D748" s="201"/>
      <c r="E748" s="96" t="s">
        <v>3736</v>
      </c>
      <c r="F748" s="97"/>
      <c r="G748" s="97"/>
      <c r="H748" s="97"/>
      <c r="I748" s="98">
        <f>J291</f>
        <v>12</v>
      </c>
      <c r="J748" s="98">
        <f t="shared" ref="J748:N748" si="30">K291</f>
        <v>2.0940000000000003</v>
      </c>
      <c r="K748" s="98">
        <f t="shared" si="30"/>
        <v>0</v>
      </c>
      <c r="L748" s="98">
        <f t="shared" si="30"/>
        <v>14.094000000000001</v>
      </c>
      <c r="M748" s="98">
        <f t="shared" si="30"/>
        <v>0</v>
      </c>
      <c r="N748" s="98">
        <f t="shared" si="30"/>
        <v>0</v>
      </c>
      <c r="O748" s="201"/>
      <c r="P748" s="201"/>
    </row>
    <row r="749" spans="3:16" ht="24.95" customHeight="1">
      <c r="C749" s="201"/>
      <c r="D749" s="201"/>
      <c r="E749" s="96" t="s">
        <v>3737</v>
      </c>
      <c r="F749" s="97"/>
      <c r="G749" s="97"/>
      <c r="H749" s="97"/>
      <c r="I749" s="98">
        <f>J310</f>
        <v>12.36</v>
      </c>
      <c r="J749" s="98">
        <f t="shared" ref="J749:N749" si="31">K310</f>
        <v>4.6449999999999996</v>
      </c>
      <c r="K749" s="98">
        <f t="shared" si="31"/>
        <v>2.6</v>
      </c>
      <c r="L749" s="98">
        <f t="shared" si="31"/>
        <v>19.605</v>
      </c>
      <c r="M749" s="98">
        <f t="shared" si="31"/>
        <v>0</v>
      </c>
      <c r="N749" s="98">
        <f t="shared" si="31"/>
        <v>0</v>
      </c>
      <c r="O749" s="201"/>
      <c r="P749" s="201"/>
    </row>
    <row r="750" spans="3:16" ht="24.95" customHeight="1">
      <c r="C750" s="201"/>
      <c r="D750" s="201"/>
      <c r="E750" s="96" t="s">
        <v>3738</v>
      </c>
      <c r="F750" s="97"/>
      <c r="G750" s="97"/>
      <c r="H750" s="97"/>
      <c r="I750" s="98">
        <f>J321</f>
        <v>12.4</v>
      </c>
      <c r="J750" s="98">
        <f t="shared" ref="J750:N750" si="32">K321</f>
        <v>2.5</v>
      </c>
      <c r="K750" s="98">
        <f t="shared" si="32"/>
        <v>5.9</v>
      </c>
      <c r="L750" s="98">
        <f t="shared" si="32"/>
        <v>20.8</v>
      </c>
      <c r="M750" s="98">
        <f t="shared" si="32"/>
        <v>0</v>
      </c>
      <c r="N750" s="98">
        <f t="shared" si="32"/>
        <v>0</v>
      </c>
      <c r="O750" s="201"/>
      <c r="P750" s="201"/>
    </row>
    <row r="751" spans="3:16" ht="24.95" customHeight="1">
      <c r="C751" s="201"/>
      <c r="D751" s="201"/>
      <c r="E751" s="96" t="s">
        <v>3739</v>
      </c>
      <c r="F751" s="97"/>
      <c r="G751" s="97"/>
      <c r="H751" s="97"/>
      <c r="I751" s="98">
        <f>J325</f>
        <v>12.7</v>
      </c>
      <c r="J751" s="98">
        <f t="shared" ref="J751:N751" si="33">K325</f>
        <v>0.6</v>
      </c>
      <c r="K751" s="98">
        <f t="shared" si="33"/>
        <v>0.1</v>
      </c>
      <c r="L751" s="98">
        <f t="shared" si="33"/>
        <v>13.399999999999999</v>
      </c>
      <c r="M751" s="98">
        <f t="shared" si="33"/>
        <v>0</v>
      </c>
      <c r="N751" s="98">
        <f t="shared" si="33"/>
        <v>0</v>
      </c>
      <c r="O751" s="201"/>
      <c r="P751" s="201"/>
    </row>
    <row r="752" spans="3:16" ht="24.95" customHeight="1">
      <c r="C752" s="201"/>
      <c r="D752" s="201"/>
      <c r="E752" s="96" t="s">
        <v>3740</v>
      </c>
      <c r="F752" s="97"/>
      <c r="G752" s="97"/>
      <c r="H752" s="97"/>
      <c r="I752" s="98">
        <f>J348</f>
        <v>38.200000000000003</v>
      </c>
      <c r="J752" s="98">
        <f t="shared" ref="J752:N752" si="34">K348</f>
        <v>7.75</v>
      </c>
      <c r="K752" s="98">
        <f t="shared" si="34"/>
        <v>2</v>
      </c>
      <c r="L752" s="98">
        <f t="shared" si="34"/>
        <v>47.95</v>
      </c>
      <c r="M752" s="98">
        <f t="shared" si="34"/>
        <v>0</v>
      </c>
      <c r="N752" s="98">
        <f t="shared" si="34"/>
        <v>0</v>
      </c>
      <c r="O752" s="201"/>
      <c r="P752" s="201"/>
    </row>
    <row r="753" spans="3:16" ht="24.95" customHeight="1">
      <c r="C753" s="201"/>
      <c r="D753" s="201"/>
      <c r="E753" s="96" t="s">
        <v>3741</v>
      </c>
      <c r="F753" s="97"/>
      <c r="G753" s="97"/>
      <c r="H753" s="97"/>
      <c r="I753" s="98">
        <f>J364</f>
        <v>28.16</v>
      </c>
      <c r="J753" s="98">
        <f t="shared" ref="J753:N753" si="35">K364</f>
        <v>4.3699999999999992</v>
      </c>
      <c r="K753" s="98">
        <f t="shared" si="35"/>
        <v>2.4500000000000002</v>
      </c>
      <c r="L753" s="98">
        <f t="shared" si="35"/>
        <v>34.980000000000004</v>
      </c>
      <c r="M753" s="98">
        <f t="shared" si="35"/>
        <v>0</v>
      </c>
      <c r="N753" s="98">
        <f t="shared" si="35"/>
        <v>0</v>
      </c>
      <c r="O753" s="201"/>
      <c r="P753" s="201"/>
    </row>
    <row r="754" spans="3:16" ht="24.95" customHeight="1">
      <c r="C754" s="201"/>
      <c r="D754" s="201"/>
      <c r="E754" s="96" t="s">
        <v>3742</v>
      </c>
      <c r="F754" s="97"/>
      <c r="G754" s="97"/>
      <c r="H754" s="97"/>
      <c r="I754" s="98">
        <f>J388</f>
        <v>20.5</v>
      </c>
      <c r="J754" s="98">
        <f t="shared" ref="J754:N754" si="36">K388</f>
        <v>4.6500000000000004</v>
      </c>
      <c r="K754" s="98">
        <f t="shared" si="36"/>
        <v>5.65</v>
      </c>
      <c r="L754" s="98">
        <f t="shared" si="36"/>
        <v>30.8</v>
      </c>
      <c r="M754" s="98">
        <f t="shared" si="36"/>
        <v>0</v>
      </c>
      <c r="N754" s="98">
        <f t="shared" si="36"/>
        <v>0</v>
      </c>
      <c r="O754" s="201"/>
      <c r="P754" s="201"/>
    </row>
    <row r="755" spans="3:16" ht="24.95" customHeight="1">
      <c r="C755" s="201"/>
      <c r="D755" s="201"/>
      <c r="E755" s="96" t="s">
        <v>3743</v>
      </c>
      <c r="F755" s="97"/>
      <c r="G755" s="97"/>
      <c r="H755" s="97"/>
      <c r="I755" s="98">
        <f>J404</f>
        <v>16.100000000000001</v>
      </c>
      <c r="J755" s="98">
        <f t="shared" ref="J755:N755" si="37">K404</f>
        <v>38.9</v>
      </c>
      <c r="K755" s="98">
        <f t="shared" si="37"/>
        <v>2</v>
      </c>
      <c r="L755" s="98">
        <f t="shared" si="37"/>
        <v>57</v>
      </c>
      <c r="M755" s="98">
        <f t="shared" si="37"/>
        <v>0</v>
      </c>
      <c r="N755" s="98">
        <f t="shared" si="37"/>
        <v>0</v>
      </c>
      <c r="O755" s="201"/>
      <c r="P755" s="201"/>
    </row>
    <row r="756" spans="3:16" ht="24.95" customHeight="1">
      <c r="C756" s="201"/>
      <c r="D756" s="201"/>
      <c r="E756" s="96" t="s">
        <v>3744</v>
      </c>
      <c r="F756" s="97"/>
      <c r="G756" s="97"/>
      <c r="H756" s="97"/>
      <c r="I756" s="98">
        <f>J430</f>
        <v>10.199999999999999</v>
      </c>
      <c r="J756" s="98">
        <f t="shared" ref="J756:N756" si="38">K430</f>
        <v>2.72</v>
      </c>
      <c r="K756" s="98">
        <f t="shared" si="38"/>
        <v>0</v>
      </c>
      <c r="L756" s="98">
        <f t="shared" si="38"/>
        <v>12.92</v>
      </c>
      <c r="M756" s="98">
        <f t="shared" si="38"/>
        <v>0</v>
      </c>
      <c r="N756" s="98">
        <f t="shared" si="38"/>
        <v>0</v>
      </c>
      <c r="O756" s="201"/>
      <c r="P756" s="201"/>
    </row>
    <row r="757" spans="3:16" ht="24.95" customHeight="1">
      <c r="C757" s="201"/>
      <c r="D757" s="201"/>
      <c r="E757" s="94" t="s">
        <v>3745</v>
      </c>
      <c r="F757" s="95"/>
      <c r="G757" s="95"/>
      <c r="H757" s="95"/>
      <c r="I757" s="98">
        <f>J461</f>
        <v>25</v>
      </c>
      <c r="J757" s="98">
        <f t="shared" ref="J757:N757" si="39">K461</f>
        <v>53.1</v>
      </c>
      <c r="K757" s="98">
        <f t="shared" si="39"/>
        <v>41.7</v>
      </c>
      <c r="L757" s="98">
        <f t="shared" si="39"/>
        <v>119.8</v>
      </c>
      <c r="M757" s="98">
        <f t="shared" si="39"/>
        <v>0</v>
      </c>
      <c r="N757" s="98">
        <f t="shared" si="39"/>
        <v>0</v>
      </c>
      <c r="O757" s="201"/>
      <c r="P757" s="201"/>
    </row>
    <row r="758" spans="3:16" ht="24.95" customHeight="1">
      <c r="C758" s="201"/>
      <c r="D758" s="201"/>
      <c r="E758" s="94" t="s">
        <v>3746</v>
      </c>
      <c r="F758" s="95"/>
      <c r="G758" s="95"/>
      <c r="H758" s="95"/>
      <c r="I758" s="98">
        <f>J506</f>
        <v>35.1</v>
      </c>
      <c r="J758" s="98">
        <f t="shared" ref="J758:N758" si="40">K506</f>
        <v>29.591999999999999</v>
      </c>
      <c r="K758" s="98">
        <f t="shared" si="40"/>
        <v>57</v>
      </c>
      <c r="L758" s="98">
        <f t="shared" si="40"/>
        <v>121.69200000000001</v>
      </c>
      <c r="M758" s="98">
        <f t="shared" si="40"/>
        <v>0</v>
      </c>
      <c r="N758" s="98">
        <f t="shared" si="40"/>
        <v>0</v>
      </c>
      <c r="O758" s="201"/>
      <c r="P758" s="201"/>
    </row>
    <row r="759" spans="3:16" ht="24.95" customHeight="1">
      <c r="C759" s="201"/>
      <c r="D759" s="201"/>
      <c r="E759" s="94" t="s">
        <v>92</v>
      </c>
      <c r="F759" s="95"/>
      <c r="G759" s="95"/>
      <c r="H759" s="95"/>
      <c r="I759" s="98">
        <f>J575</f>
        <v>10.5</v>
      </c>
      <c r="J759" s="98">
        <f t="shared" ref="J759:N759" si="41">K575</f>
        <v>48.945999999999998</v>
      </c>
      <c r="K759" s="98">
        <f t="shared" si="41"/>
        <v>82.1</v>
      </c>
      <c r="L759" s="98">
        <f t="shared" si="41"/>
        <v>141.54599999999999</v>
      </c>
      <c r="M759" s="98">
        <f t="shared" si="41"/>
        <v>0</v>
      </c>
      <c r="N759" s="98">
        <f t="shared" si="41"/>
        <v>0</v>
      </c>
      <c r="O759" s="201"/>
      <c r="P759" s="201"/>
    </row>
    <row r="760" spans="3:16" ht="24.95" customHeight="1">
      <c r="C760" s="201"/>
      <c r="D760" s="201"/>
      <c r="E760" s="94" t="s">
        <v>3747</v>
      </c>
      <c r="F760" s="95"/>
      <c r="G760" s="95"/>
      <c r="H760" s="95"/>
      <c r="I760" s="98">
        <f>J578</f>
        <v>5</v>
      </c>
      <c r="J760" s="98">
        <f t="shared" ref="J760:N760" si="42">K578</f>
        <v>2</v>
      </c>
      <c r="K760" s="98">
        <f t="shared" si="42"/>
        <v>0.6</v>
      </c>
      <c r="L760" s="98">
        <f t="shared" si="42"/>
        <v>7.6</v>
      </c>
      <c r="M760" s="98">
        <f t="shared" si="42"/>
        <v>0</v>
      </c>
      <c r="N760" s="98">
        <f t="shared" si="42"/>
        <v>0</v>
      </c>
      <c r="O760" s="201"/>
      <c r="P760" s="201"/>
    </row>
    <row r="761" spans="3:16" ht="24.95" customHeight="1">
      <c r="C761" s="201"/>
      <c r="D761" s="201"/>
      <c r="E761" s="94" t="s">
        <v>3748</v>
      </c>
      <c r="F761" s="95"/>
      <c r="G761" s="95"/>
      <c r="H761" s="95"/>
      <c r="I761" s="98">
        <f>J619</f>
        <v>0</v>
      </c>
      <c r="J761" s="98">
        <f t="shared" ref="J761:N761" si="43">K619</f>
        <v>137.20000000000002</v>
      </c>
      <c r="K761" s="98">
        <f t="shared" si="43"/>
        <v>5</v>
      </c>
      <c r="L761" s="98">
        <f t="shared" si="43"/>
        <v>142.20000000000002</v>
      </c>
      <c r="M761" s="98">
        <f t="shared" si="43"/>
        <v>0</v>
      </c>
      <c r="N761" s="98">
        <f t="shared" si="43"/>
        <v>0</v>
      </c>
      <c r="O761" s="201"/>
      <c r="P761" s="201"/>
    </row>
    <row r="762" spans="3:16" ht="24.95" customHeight="1">
      <c r="C762" s="201"/>
      <c r="D762" s="201"/>
      <c r="E762" s="94" t="s">
        <v>3749</v>
      </c>
      <c r="F762" s="95"/>
      <c r="G762" s="95"/>
      <c r="H762" s="95"/>
      <c r="I762" s="98">
        <f>J656</f>
        <v>0</v>
      </c>
      <c r="J762" s="98">
        <f t="shared" ref="J762:N762" si="44">K656</f>
        <v>54.7</v>
      </c>
      <c r="K762" s="98">
        <f t="shared" si="44"/>
        <v>275.29999999999995</v>
      </c>
      <c r="L762" s="98">
        <f t="shared" si="44"/>
        <v>330</v>
      </c>
      <c r="M762" s="98">
        <f t="shared" si="44"/>
        <v>79.5</v>
      </c>
      <c r="N762" s="98">
        <f t="shared" si="44"/>
        <v>0</v>
      </c>
      <c r="O762" s="201"/>
      <c r="P762" s="201"/>
    </row>
    <row r="763" spans="3:16" ht="24.95" customHeight="1">
      <c r="C763" s="201"/>
      <c r="D763" s="201"/>
      <c r="E763" s="94" t="s">
        <v>3750</v>
      </c>
      <c r="F763" s="95"/>
      <c r="G763" s="95"/>
      <c r="H763" s="95"/>
      <c r="I763" s="98">
        <f>J723</f>
        <v>0</v>
      </c>
      <c r="J763" s="98">
        <f t="shared" ref="J763:N763" si="45">K723</f>
        <v>42.999999999999993</v>
      </c>
      <c r="K763" s="98">
        <f t="shared" si="45"/>
        <v>58.199999999999996</v>
      </c>
      <c r="L763" s="98">
        <f t="shared" si="45"/>
        <v>101.2</v>
      </c>
      <c r="M763" s="98">
        <f t="shared" si="45"/>
        <v>44.15</v>
      </c>
      <c r="N763" s="98">
        <f t="shared" si="45"/>
        <v>0</v>
      </c>
      <c r="O763" s="201"/>
      <c r="P763" s="201"/>
    </row>
    <row r="764" spans="3:16" ht="24.95" customHeight="1">
      <c r="C764" s="201"/>
      <c r="D764" s="201"/>
      <c r="E764" s="94"/>
      <c r="F764" s="95"/>
      <c r="G764" s="95"/>
      <c r="H764" s="95"/>
      <c r="I764" s="98"/>
      <c r="J764" s="100"/>
      <c r="K764" s="100"/>
      <c r="L764" s="100"/>
      <c r="M764" s="98"/>
      <c r="N764" s="98"/>
      <c r="O764" s="201"/>
      <c r="P764" s="201"/>
    </row>
    <row r="765" spans="3:16" ht="31.5" customHeight="1">
      <c r="C765" s="201"/>
      <c r="D765" s="201"/>
      <c r="E765" s="1496"/>
      <c r="F765" s="1497" t="s">
        <v>258</v>
      </c>
      <c r="G765" s="1497"/>
      <c r="H765" s="1497"/>
      <c r="I765" s="1498">
        <f t="shared" ref="I765:N765" si="46">SUM(I744:I764)</f>
        <v>477.185</v>
      </c>
      <c r="J765" s="1498">
        <f t="shared" si="46"/>
        <v>705.63</v>
      </c>
      <c r="K765" s="1498">
        <f t="shared" si="46"/>
        <v>562.34500000000003</v>
      </c>
      <c r="L765" s="1498">
        <f t="shared" si="46"/>
        <v>1744.86</v>
      </c>
      <c r="M765" s="1498">
        <f t="shared" si="46"/>
        <v>123.65</v>
      </c>
      <c r="N765" s="1498">
        <f t="shared" si="46"/>
        <v>0</v>
      </c>
      <c r="O765" s="201"/>
      <c r="P765" s="201"/>
    </row>
    <row r="766" spans="3:16">
      <c r="C766" s="201"/>
      <c r="D766" s="201"/>
      <c r="E766" s="201"/>
      <c r="F766" s="201"/>
      <c r="G766" s="201"/>
      <c r="H766" s="201"/>
      <c r="I766" s="201"/>
      <c r="J766" s="201"/>
      <c r="K766" s="201"/>
      <c r="L766" s="317"/>
      <c r="M766" s="201"/>
      <c r="N766" s="201"/>
      <c r="O766" s="201"/>
      <c r="P766" s="201"/>
    </row>
    <row r="767" spans="3:16">
      <c r="C767" s="201"/>
      <c r="D767" s="201"/>
      <c r="E767" s="201"/>
      <c r="F767" s="201"/>
      <c r="G767" s="201"/>
      <c r="H767" s="201"/>
      <c r="I767" s="201"/>
      <c r="J767" s="201"/>
      <c r="K767" s="201"/>
      <c r="L767" s="317"/>
      <c r="M767" s="201"/>
      <c r="N767" s="201"/>
      <c r="O767" s="201"/>
      <c r="P767" s="201"/>
    </row>
    <row r="770" spans="4:14">
      <c r="H770" s="88"/>
    </row>
    <row r="774" spans="4:14" ht="42.75" customHeight="1">
      <c r="E774" s="2197" t="s">
        <v>248</v>
      </c>
      <c r="F774" s="2197"/>
      <c r="G774" s="2197"/>
      <c r="H774" s="2197"/>
      <c r="I774" s="2197" t="s">
        <v>9</v>
      </c>
      <c r="J774" s="2197"/>
      <c r="K774" s="2197"/>
      <c r="L774" s="2197"/>
      <c r="M774" s="2222" t="s">
        <v>901</v>
      </c>
      <c r="N774" s="2222"/>
    </row>
    <row r="775" spans="4:14" ht="45">
      <c r="D775" s="14"/>
      <c r="E775" s="2197"/>
      <c r="F775" s="2197"/>
      <c r="G775" s="2197"/>
      <c r="H775" s="2197"/>
      <c r="I775" s="1530" t="s">
        <v>249</v>
      </c>
      <c r="J775" s="1530" t="s">
        <v>125</v>
      </c>
      <c r="K775" s="1530" t="s">
        <v>250</v>
      </c>
      <c r="L775" s="1530" t="s">
        <v>251</v>
      </c>
      <c r="M775" s="1530" t="s">
        <v>896</v>
      </c>
      <c r="N775" s="1530" t="s">
        <v>897</v>
      </c>
    </row>
    <row r="776" spans="4:14" ht="24.95" customHeight="1">
      <c r="D776" s="14"/>
      <c r="E776" s="196" t="s">
        <v>252</v>
      </c>
      <c r="F776" s="196"/>
      <c r="G776" s="196"/>
      <c r="H776" s="196"/>
      <c r="I776" s="101">
        <f>J725</f>
        <v>477.185</v>
      </c>
      <c r="J776" s="101">
        <f t="shared" ref="J776:N776" si="47">K725</f>
        <v>705.63</v>
      </c>
      <c r="K776" s="101">
        <f t="shared" si="47"/>
        <v>562.34500000000003</v>
      </c>
      <c r="L776" s="101">
        <f t="shared" si="47"/>
        <v>1744.86</v>
      </c>
      <c r="M776" s="98">
        <f t="shared" si="47"/>
        <v>123.65</v>
      </c>
      <c r="N776" s="98">
        <f t="shared" si="47"/>
        <v>0</v>
      </c>
    </row>
    <row r="777" spans="4:14" ht="24.95" customHeight="1">
      <c r="D777" s="14"/>
      <c r="E777" s="196" t="s">
        <v>253</v>
      </c>
      <c r="F777" s="196"/>
      <c r="G777" s="196"/>
      <c r="H777" s="196"/>
      <c r="I777" s="101">
        <f>'FINAL AIP 2025 (Social) '!J508</f>
        <v>393.97500000000002</v>
      </c>
      <c r="J777" s="101">
        <f>'FINAL AIP 2025 (Social) '!K508</f>
        <v>1203.5465000000002</v>
      </c>
      <c r="K777" s="101">
        <f>'FINAL AIP 2025 (Social) '!L508</f>
        <v>753.59999999999991</v>
      </c>
      <c r="L777" s="101">
        <f>'FINAL AIP 2025 (Social) '!M508</f>
        <v>2351.1215000000002</v>
      </c>
      <c r="M777" s="98">
        <f>'FINAL AIP 2025 (Social) '!N508</f>
        <v>0</v>
      </c>
      <c r="N777" s="98">
        <f>'FINAL AIP 2025 (Social) '!O508</f>
        <v>0</v>
      </c>
    </row>
    <row r="778" spans="4:14" ht="24.95" customHeight="1">
      <c r="D778" s="14"/>
      <c r="E778" s="196" t="s">
        <v>254</v>
      </c>
      <c r="F778" s="196"/>
      <c r="G778" s="196"/>
      <c r="H778" s="196"/>
      <c r="I778" s="98"/>
      <c r="J778" s="99"/>
      <c r="K778" s="99"/>
      <c r="L778" s="99"/>
      <c r="M778" s="98"/>
      <c r="N778" s="98"/>
    </row>
    <row r="779" spans="4:14" ht="24.95" customHeight="1">
      <c r="D779" s="14"/>
      <c r="E779" s="196"/>
      <c r="F779" s="196" t="s">
        <v>255</v>
      </c>
      <c r="G779" s="196"/>
      <c r="H779" s="196"/>
      <c r="I779" s="99">
        <f>'FINAL AIP 2025 (Economic)'!J245</f>
        <v>152.69999999999999</v>
      </c>
      <c r="J779" s="99">
        <f>'FINAL AIP 2025 (Economic)'!K245</f>
        <v>165.25037</v>
      </c>
      <c r="K779" s="99">
        <f>'FINAL AIP 2025 (Economic)'!L245</f>
        <v>123.85</v>
      </c>
      <c r="L779" s="99">
        <f>'FINAL AIP 2025 (Economic)'!M245</f>
        <v>441.80036999999999</v>
      </c>
      <c r="M779" s="98">
        <f>'FINAL AIP 2025 (Economic)'!N245</f>
        <v>0</v>
      </c>
      <c r="N779" s="98">
        <f>'FINAL AIP 2025 (Economic)'!O245</f>
        <v>0</v>
      </c>
    </row>
    <row r="780" spans="4:14" ht="24.95" customHeight="1">
      <c r="D780" s="14"/>
      <c r="E780" s="196"/>
      <c r="F780" s="196"/>
      <c r="G780" s="196"/>
      <c r="H780" s="196"/>
      <c r="I780" s="99"/>
      <c r="J780" s="99"/>
      <c r="K780" s="99"/>
      <c r="L780" s="99"/>
      <c r="M780" s="98"/>
      <c r="N780" s="98"/>
    </row>
    <row r="781" spans="4:14" ht="24.95" customHeight="1">
      <c r="D781" s="14"/>
      <c r="E781" s="196"/>
      <c r="F781" s="196" t="s">
        <v>256</v>
      </c>
      <c r="G781" s="196"/>
      <c r="H781" s="196"/>
      <c r="I781" s="98">
        <f>'FINAL AIP 2025 (Envi and Infra)'!J57</f>
        <v>66</v>
      </c>
      <c r="J781" s="98">
        <f>'FINAL AIP 2025 (Envi and Infra)'!K57</f>
        <v>70.819999999999993</v>
      </c>
      <c r="K781" s="98">
        <f>'FINAL AIP 2025 (Envi and Infra)'!L57</f>
        <v>66.56</v>
      </c>
      <c r="L781" s="98">
        <f>'FINAL AIP 2025 (Envi and Infra)'!M57</f>
        <v>203.38000000000002</v>
      </c>
      <c r="M781" s="98">
        <f>'FINAL AIP 2025 (Envi and Infra)'!N57</f>
        <v>0.7</v>
      </c>
      <c r="N781" s="98">
        <f>'FINAL AIP 2025 (Envi and Infra)'!O57</f>
        <v>19.95</v>
      </c>
    </row>
    <row r="782" spans="4:14" ht="24.95" customHeight="1">
      <c r="E782" s="196"/>
      <c r="F782" s="196" t="s">
        <v>257</v>
      </c>
      <c r="G782" s="196"/>
      <c r="H782" s="196"/>
      <c r="I782" s="98">
        <f>'FINAL AIP 2025 (Envi and Infra)'!J161</f>
        <v>50</v>
      </c>
      <c r="J782" s="98">
        <f>'FINAL AIP 2025 (Envi and Infra)'!K161</f>
        <v>48.589999999999996</v>
      </c>
      <c r="K782" s="98">
        <f>'FINAL AIP 2025 (Envi and Infra)'!L161</f>
        <v>335.16</v>
      </c>
      <c r="L782" s="98">
        <f>'FINAL AIP 2025 (Envi and Infra)'!M161</f>
        <v>433.74999999999989</v>
      </c>
      <c r="M782" s="98">
        <f>'FINAL AIP 2025 (Envi and Infra)'!N161</f>
        <v>317.78500000000003</v>
      </c>
      <c r="N782" s="98">
        <f>'FINAL AIP 2025 (Envi and Infra)'!O161</f>
        <v>0</v>
      </c>
    </row>
    <row r="783" spans="4:14" ht="24.95" customHeight="1">
      <c r="E783" s="196"/>
      <c r="F783" s="196"/>
      <c r="G783" s="196"/>
      <c r="H783" s="196"/>
      <c r="I783" s="101">
        <f>SUM(I781:I782)</f>
        <v>116</v>
      </c>
      <c r="J783" s="99">
        <f>SUM(J781:J782)</f>
        <v>119.41</v>
      </c>
      <c r="K783" s="99">
        <f>SUM(K781:K782)</f>
        <v>401.72</v>
      </c>
      <c r="L783" s="99">
        <f>SUM(L781:L782)</f>
        <v>637.12999999999988</v>
      </c>
      <c r="M783" s="98"/>
      <c r="N783" s="98"/>
    </row>
    <row r="784" spans="4:14" ht="24.95" customHeight="1">
      <c r="E784" s="196"/>
      <c r="F784" s="196"/>
      <c r="G784" s="196"/>
      <c r="H784" s="196"/>
      <c r="I784" s="101"/>
      <c r="J784" s="99"/>
      <c r="K784" s="99"/>
      <c r="L784" s="99"/>
      <c r="M784" s="98"/>
      <c r="N784" s="98"/>
    </row>
    <row r="785" spans="3:16" ht="24.95" customHeight="1">
      <c r="E785" s="1750"/>
      <c r="F785" s="1750" t="s">
        <v>258</v>
      </c>
      <c r="G785" s="1750"/>
      <c r="H785" s="1750"/>
      <c r="I785" s="1406">
        <f>I776+I777+I779+I783</f>
        <v>1139.8600000000001</v>
      </c>
      <c r="J785" s="1406">
        <f t="shared" ref="J785:K785" si="48">J776+J777+J779+J783</f>
        <v>2193.8368700000001</v>
      </c>
      <c r="K785" s="1406">
        <f t="shared" si="48"/>
        <v>1841.5149999999999</v>
      </c>
      <c r="L785" s="1406">
        <v>5174.92</v>
      </c>
      <c r="M785" s="1406">
        <f>SUM(M776:M784)</f>
        <v>442.13500000000005</v>
      </c>
      <c r="N785" s="1406">
        <f>SUM(N776:N784)</f>
        <v>19.95</v>
      </c>
    </row>
    <row r="786" spans="3:16" ht="42" customHeight="1">
      <c r="I786" s="1745"/>
      <c r="J786" s="1745"/>
      <c r="K786" s="1745"/>
      <c r="L786" s="1500"/>
      <c r="M786" s="1172"/>
      <c r="N786" s="1172"/>
    </row>
    <row r="787" spans="3:16" ht="39" customHeight="1">
      <c r="I787" s="1746"/>
      <c r="J787" s="1746"/>
      <c r="K787" s="1746"/>
      <c r="L787" s="1499"/>
      <c r="M787" s="1172"/>
      <c r="N787" s="1172"/>
    </row>
    <row r="788" spans="3:16" ht="15.75">
      <c r="I788" s="1172"/>
      <c r="J788" s="1172"/>
      <c r="K788" s="1172"/>
      <c r="L788" s="1172"/>
      <c r="M788" s="1172"/>
      <c r="N788" s="1172"/>
    </row>
    <row r="792" spans="3:16">
      <c r="C792" s="315"/>
      <c r="D792" s="2228" t="s">
        <v>245</v>
      </c>
      <c r="E792" s="2228"/>
      <c r="F792" s="2228" t="s">
        <v>3196</v>
      </c>
      <c r="G792" s="2228"/>
      <c r="H792" s="2228"/>
      <c r="I792" s="2228"/>
      <c r="J792" s="2229" t="s">
        <v>246</v>
      </c>
      <c r="K792" s="2229"/>
      <c r="L792" s="2229"/>
      <c r="M792" s="2229"/>
      <c r="N792" s="315"/>
      <c r="O792" s="315"/>
      <c r="P792" s="315"/>
    </row>
    <row r="793" spans="3:16">
      <c r="C793" s="316"/>
      <c r="D793" s="2190" t="s">
        <v>3771</v>
      </c>
      <c r="E793" s="2190"/>
      <c r="F793" s="2190" t="s">
        <v>3770</v>
      </c>
      <c r="G793" s="2190"/>
      <c r="H793" s="2190"/>
      <c r="I793" s="2190"/>
      <c r="J793" s="2191" t="s">
        <v>247</v>
      </c>
      <c r="K793" s="2191"/>
      <c r="L793" s="2191"/>
      <c r="M793" s="2191"/>
      <c r="N793" s="316"/>
      <c r="O793" s="316"/>
      <c r="P793" s="316"/>
    </row>
  </sheetData>
  <mergeCells count="546">
    <mergeCell ref="N551:N554"/>
    <mergeCell ref="O551:O554"/>
    <mergeCell ref="P551:P554"/>
    <mergeCell ref="N557:N561"/>
    <mergeCell ref="O557:O561"/>
    <mergeCell ref="P557:P561"/>
    <mergeCell ref="N564:N571"/>
    <mergeCell ref="O564:O571"/>
    <mergeCell ref="P564:P571"/>
    <mergeCell ref="N524:N528"/>
    <mergeCell ref="O524:O528"/>
    <mergeCell ref="P524:P528"/>
    <mergeCell ref="N530:N536"/>
    <mergeCell ref="O530:O536"/>
    <mergeCell ref="P530:P536"/>
    <mergeCell ref="N538:N549"/>
    <mergeCell ref="O538:O549"/>
    <mergeCell ref="P538:P549"/>
    <mergeCell ref="C725:I725"/>
    <mergeCell ref="E774:H775"/>
    <mergeCell ref="I774:L774"/>
    <mergeCell ref="M774:N774"/>
    <mergeCell ref="C132:C135"/>
    <mergeCell ref="K132:K134"/>
    <mergeCell ref="D792:E792"/>
    <mergeCell ref="F792:I792"/>
    <mergeCell ref="J792:M792"/>
    <mergeCell ref="F659:F664"/>
    <mergeCell ref="G659:G664"/>
    <mergeCell ref="H659:H664"/>
    <mergeCell ref="I659:I664"/>
    <mergeCell ref="D646:I646"/>
    <mergeCell ref="C584:I584"/>
    <mergeCell ref="C592:I592"/>
    <mergeCell ref="C597:I597"/>
    <mergeCell ref="C600:I600"/>
    <mergeCell ref="C603:I603"/>
    <mergeCell ref="C615:I615"/>
    <mergeCell ref="C575:I575"/>
    <mergeCell ref="C576:H576"/>
    <mergeCell ref="C578:I578"/>
    <mergeCell ref="C579:P579"/>
    <mergeCell ref="D793:E793"/>
    <mergeCell ref="F793:I793"/>
    <mergeCell ref="J793:M793"/>
    <mergeCell ref="M132:M134"/>
    <mergeCell ref="E327:E328"/>
    <mergeCell ref="F327:F328"/>
    <mergeCell ref="G327:G328"/>
    <mergeCell ref="H327:H328"/>
    <mergeCell ref="I327:I328"/>
    <mergeCell ref="E741:H742"/>
    <mergeCell ref="I741:L741"/>
    <mergeCell ref="M741:N741"/>
    <mergeCell ref="J659:J664"/>
    <mergeCell ref="K659:K664"/>
    <mergeCell ref="L659:L664"/>
    <mergeCell ref="M659:M664"/>
    <mergeCell ref="D692:E692"/>
    <mergeCell ref="C723:I723"/>
    <mergeCell ref="C619:I619"/>
    <mergeCell ref="C620:P620"/>
    <mergeCell ref="C656:I656"/>
    <mergeCell ref="D658:G658"/>
    <mergeCell ref="C659:C664"/>
    <mergeCell ref="E659:E664"/>
    <mergeCell ref="C580:I580"/>
    <mergeCell ref="H581:H582"/>
    <mergeCell ref="C557:C561"/>
    <mergeCell ref="J557:J561"/>
    <mergeCell ref="K557:K561"/>
    <mergeCell ref="L557:L561"/>
    <mergeCell ref="M557:M561"/>
    <mergeCell ref="C564:C571"/>
    <mergeCell ref="K564:K571"/>
    <mergeCell ref="L564:L571"/>
    <mergeCell ref="M564:M571"/>
    <mergeCell ref="C538:C549"/>
    <mergeCell ref="J538:J549"/>
    <mergeCell ref="K538:K549"/>
    <mergeCell ref="L538:L549"/>
    <mergeCell ref="M538:M549"/>
    <mergeCell ref="C551:C554"/>
    <mergeCell ref="K551:K553"/>
    <mergeCell ref="M551:M553"/>
    <mergeCell ref="C524:C528"/>
    <mergeCell ref="J524:J528"/>
    <mergeCell ref="K524:K528"/>
    <mergeCell ref="L524:L528"/>
    <mergeCell ref="M524:M528"/>
    <mergeCell ref="C530:C536"/>
    <mergeCell ref="J530:J536"/>
    <mergeCell ref="K530:K536"/>
    <mergeCell ref="L530:L536"/>
    <mergeCell ref="M530:M536"/>
    <mergeCell ref="L551:L554"/>
    <mergeCell ref="L509:L515"/>
    <mergeCell ref="M509:M515"/>
    <mergeCell ref="C517:C522"/>
    <mergeCell ref="J517:J522"/>
    <mergeCell ref="K517:K522"/>
    <mergeCell ref="L517:L522"/>
    <mergeCell ref="M517:M522"/>
    <mergeCell ref="C505:I505"/>
    <mergeCell ref="C506:I506"/>
    <mergeCell ref="C507:P507"/>
    <mergeCell ref="C509:C515"/>
    <mergeCell ref="E509:E515"/>
    <mergeCell ref="F509:F515"/>
    <mergeCell ref="G509:G515"/>
    <mergeCell ref="I509:I515"/>
    <mergeCell ref="J509:J515"/>
    <mergeCell ref="K509:K515"/>
    <mergeCell ref="N509:N515"/>
    <mergeCell ref="O509:O515"/>
    <mergeCell ref="P509:P515"/>
    <mergeCell ref="N517:N522"/>
    <mergeCell ref="O517:O522"/>
    <mergeCell ref="P517:P522"/>
    <mergeCell ref="C501:C503"/>
    <mergeCell ref="J501:J503"/>
    <mergeCell ref="K501:K503"/>
    <mergeCell ref="L501:L503"/>
    <mergeCell ref="M501:M503"/>
    <mergeCell ref="C504:I504"/>
    <mergeCell ref="C493:I493"/>
    <mergeCell ref="G494:I494"/>
    <mergeCell ref="C497:I497"/>
    <mergeCell ref="C498:I498"/>
    <mergeCell ref="C499:H499"/>
    <mergeCell ref="D500:H500"/>
    <mergeCell ref="K485:K486"/>
    <mergeCell ref="L485:L486"/>
    <mergeCell ref="M485:M486"/>
    <mergeCell ref="D487:G487"/>
    <mergeCell ref="D489:G489"/>
    <mergeCell ref="D491:G491"/>
    <mergeCell ref="M475:M482"/>
    <mergeCell ref="C476:C482"/>
    <mergeCell ref="C483:F483"/>
    <mergeCell ref="D484:E484"/>
    <mergeCell ref="C485:C486"/>
    <mergeCell ref="D485:D486"/>
    <mergeCell ref="E485:E486"/>
    <mergeCell ref="F485:F486"/>
    <mergeCell ref="G485:G486"/>
    <mergeCell ref="J485:J486"/>
    <mergeCell ref="C468:F468"/>
    <mergeCell ref="D469:G469"/>
    <mergeCell ref="H475:H481"/>
    <mergeCell ref="J475:J482"/>
    <mergeCell ref="K475:K482"/>
    <mergeCell ref="L475:L482"/>
    <mergeCell ref="C462:P462"/>
    <mergeCell ref="C463:C467"/>
    <mergeCell ref="J463:J467"/>
    <mergeCell ref="K463:K467"/>
    <mergeCell ref="L463:L467"/>
    <mergeCell ref="M463:M467"/>
    <mergeCell ref="N463:N467"/>
    <mergeCell ref="O463:O467"/>
    <mergeCell ref="P463:P467"/>
    <mergeCell ref="C455:C458"/>
    <mergeCell ref="J455:J458"/>
    <mergeCell ref="K455:K458"/>
    <mergeCell ref="L455:L458"/>
    <mergeCell ref="M455:M458"/>
    <mergeCell ref="C461:I461"/>
    <mergeCell ref="C443:C445"/>
    <mergeCell ref="J443:J445"/>
    <mergeCell ref="K443:K445"/>
    <mergeCell ref="L443:L445"/>
    <mergeCell ref="M443:M445"/>
    <mergeCell ref="H445:H454"/>
    <mergeCell ref="C431:P431"/>
    <mergeCell ref="C434:C436"/>
    <mergeCell ref="J434:J436"/>
    <mergeCell ref="K434:K436"/>
    <mergeCell ref="L434:L436"/>
    <mergeCell ref="M434:M436"/>
    <mergeCell ref="H436:H442"/>
    <mergeCell ref="C425:C429"/>
    <mergeCell ref="J425:J429"/>
    <mergeCell ref="K425:K429"/>
    <mergeCell ref="L425:L429"/>
    <mergeCell ref="M425:M429"/>
    <mergeCell ref="C430:I430"/>
    <mergeCell ref="C420:C422"/>
    <mergeCell ref="J420:J422"/>
    <mergeCell ref="K420:K422"/>
    <mergeCell ref="L420:L422"/>
    <mergeCell ref="M420:M422"/>
    <mergeCell ref="C423:C424"/>
    <mergeCell ref="J423:J424"/>
    <mergeCell ref="K423:K424"/>
    <mergeCell ref="L423:L424"/>
    <mergeCell ref="M423:M424"/>
    <mergeCell ref="C412:C415"/>
    <mergeCell ref="J412:J415"/>
    <mergeCell ref="K412:K415"/>
    <mergeCell ref="L412:L415"/>
    <mergeCell ref="M412:M415"/>
    <mergeCell ref="C416:C419"/>
    <mergeCell ref="J416:J419"/>
    <mergeCell ref="K416:K419"/>
    <mergeCell ref="L416:L419"/>
    <mergeCell ref="M416:M419"/>
    <mergeCell ref="C404:I404"/>
    <mergeCell ref="C405:P405"/>
    <mergeCell ref="C407:C410"/>
    <mergeCell ref="E407:E409"/>
    <mergeCell ref="F407:F409"/>
    <mergeCell ref="G407:G409"/>
    <mergeCell ref="J407:J410"/>
    <mergeCell ref="K407:K410"/>
    <mergeCell ref="L407:L410"/>
    <mergeCell ref="M407:M410"/>
    <mergeCell ref="C388:I388"/>
    <mergeCell ref="C389:P389"/>
    <mergeCell ref="C399:C403"/>
    <mergeCell ref="J399:J403"/>
    <mergeCell ref="K399:K403"/>
    <mergeCell ref="L399:L403"/>
    <mergeCell ref="M399:M403"/>
    <mergeCell ref="C381:C382"/>
    <mergeCell ref="J381:J382"/>
    <mergeCell ref="K381:K382"/>
    <mergeCell ref="L381:L382"/>
    <mergeCell ref="M381:M382"/>
    <mergeCell ref="C383:C384"/>
    <mergeCell ref="J383:J384"/>
    <mergeCell ref="K383:K384"/>
    <mergeCell ref="L383:L384"/>
    <mergeCell ref="M383:M384"/>
    <mergeCell ref="C377:C378"/>
    <mergeCell ref="J377:J378"/>
    <mergeCell ref="K377:K378"/>
    <mergeCell ref="L377:L378"/>
    <mergeCell ref="M377:M378"/>
    <mergeCell ref="C379:C380"/>
    <mergeCell ref="J379:J380"/>
    <mergeCell ref="K379:K380"/>
    <mergeCell ref="L379:L380"/>
    <mergeCell ref="M379:M380"/>
    <mergeCell ref="C349:P349"/>
    <mergeCell ref="C364:I364"/>
    <mergeCell ref="C365:P365"/>
    <mergeCell ref="C367:C368"/>
    <mergeCell ref="E367:E368"/>
    <mergeCell ref="H367:H368"/>
    <mergeCell ref="J367:J368"/>
    <mergeCell ref="K367:K368"/>
    <mergeCell ref="L367:L368"/>
    <mergeCell ref="M367:M368"/>
    <mergeCell ref="I343:I345"/>
    <mergeCell ref="J343:J345"/>
    <mergeCell ref="K343:K345"/>
    <mergeCell ref="L343:L345"/>
    <mergeCell ref="M343:M345"/>
    <mergeCell ref="C348:I348"/>
    <mergeCell ref="C343:C345"/>
    <mergeCell ref="D343:D345"/>
    <mergeCell ref="E343:E345"/>
    <mergeCell ref="F343:F345"/>
    <mergeCell ref="G343:G345"/>
    <mergeCell ref="H343:H345"/>
    <mergeCell ref="I333:I335"/>
    <mergeCell ref="C336:C338"/>
    <mergeCell ref="D336:D338"/>
    <mergeCell ref="E336:E338"/>
    <mergeCell ref="F336:F338"/>
    <mergeCell ref="G336:G338"/>
    <mergeCell ref="H336:H338"/>
    <mergeCell ref="I336:I338"/>
    <mergeCell ref="C333:C335"/>
    <mergeCell ref="D333:D335"/>
    <mergeCell ref="E333:E335"/>
    <mergeCell ref="F333:F335"/>
    <mergeCell ref="G333:G335"/>
    <mergeCell ref="H333:H335"/>
    <mergeCell ref="C330:C332"/>
    <mergeCell ref="D330:D332"/>
    <mergeCell ref="E330:E332"/>
    <mergeCell ref="F330:G332"/>
    <mergeCell ref="H330:H332"/>
    <mergeCell ref="I330:I332"/>
    <mergeCell ref="C327:C328"/>
    <mergeCell ref="C326:P326"/>
    <mergeCell ref="C310:I310"/>
    <mergeCell ref="C311:P311"/>
    <mergeCell ref="D312:P312"/>
    <mergeCell ref="C321:I321"/>
    <mergeCell ref="C322:P322"/>
    <mergeCell ref="C325:I325"/>
    <mergeCell ref="K330:K332"/>
    <mergeCell ref="L330:L332"/>
    <mergeCell ref="M330:M332"/>
    <mergeCell ref="L289:L290"/>
    <mergeCell ref="M289:M290"/>
    <mergeCell ref="C291:I291"/>
    <mergeCell ref="C292:P292"/>
    <mergeCell ref="C293:C295"/>
    <mergeCell ref="G308:I308"/>
    <mergeCell ref="L286:L288"/>
    <mergeCell ref="M286:M288"/>
    <mergeCell ref="C289:C290"/>
    <mergeCell ref="D289:D290"/>
    <mergeCell ref="E289:E290"/>
    <mergeCell ref="F289:F290"/>
    <mergeCell ref="G289:G290"/>
    <mergeCell ref="I289:I290"/>
    <mergeCell ref="J289:J290"/>
    <mergeCell ref="K289:K290"/>
    <mergeCell ref="N289:N290"/>
    <mergeCell ref="O289:O290"/>
    <mergeCell ref="P289:P290"/>
    <mergeCell ref="C284:I284"/>
    <mergeCell ref="C285:P285"/>
    <mergeCell ref="C286:C288"/>
    <mergeCell ref="D286:D288"/>
    <mergeCell ref="E286:E288"/>
    <mergeCell ref="F286:F288"/>
    <mergeCell ref="G286:G288"/>
    <mergeCell ref="I286:I288"/>
    <mergeCell ref="J286:J288"/>
    <mergeCell ref="K286:K288"/>
    <mergeCell ref="N286:N288"/>
    <mergeCell ref="O286:O288"/>
    <mergeCell ref="P286:P288"/>
    <mergeCell ref="C259:I259"/>
    <mergeCell ref="C260:H260"/>
    <mergeCell ref="H262:H263"/>
    <mergeCell ref="H266:H269"/>
    <mergeCell ref="C282:I282"/>
    <mergeCell ref="C283:I283"/>
    <mergeCell ref="C234:I234"/>
    <mergeCell ref="C235:G235"/>
    <mergeCell ref="C236:H236"/>
    <mergeCell ref="C238:D238"/>
    <mergeCell ref="C249:I249"/>
    <mergeCell ref="C250:P250"/>
    <mergeCell ref="C211:I211"/>
    <mergeCell ref="G212:I212"/>
    <mergeCell ref="C219:I219"/>
    <mergeCell ref="C221:C222"/>
    <mergeCell ref="C214:C215"/>
    <mergeCell ref="C206:I206"/>
    <mergeCell ref="C207:I207"/>
    <mergeCell ref="C208:P208"/>
    <mergeCell ref="C209:C210"/>
    <mergeCell ref="D209:D210"/>
    <mergeCell ref="J209:J210"/>
    <mergeCell ref="K209:K210"/>
    <mergeCell ref="L209:L210"/>
    <mergeCell ref="M209:M210"/>
    <mergeCell ref="N209:N210"/>
    <mergeCell ref="C186:D186"/>
    <mergeCell ref="H194:H195"/>
    <mergeCell ref="C201:I201"/>
    <mergeCell ref="G202:I202"/>
    <mergeCell ref="M176:M180"/>
    <mergeCell ref="E181:E183"/>
    <mergeCell ref="F181:F183"/>
    <mergeCell ref="H181:H182"/>
    <mergeCell ref="I181:I183"/>
    <mergeCell ref="C181:C183"/>
    <mergeCell ref="C175:D175"/>
    <mergeCell ref="E176:E180"/>
    <mergeCell ref="F176:F180"/>
    <mergeCell ref="H176:H180"/>
    <mergeCell ref="I176:I180"/>
    <mergeCell ref="K176:K180"/>
    <mergeCell ref="C176:C180"/>
    <mergeCell ref="C184:I184"/>
    <mergeCell ref="C185:P185"/>
    <mergeCell ref="K181:K183"/>
    <mergeCell ref="M181:M183"/>
    <mergeCell ref="C169:F169"/>
    <mergeCell ref="E170:E174"/>
    <mergeCell ref="F170:F174"/>
    <mergeCell ref="G170:G174"/>
    <mergeCell ref="H170:H174"/>
    <mergeCell ref="I170:I174"/>
    <mergeCell ref="C158:I158"/>
    <mergeCell ref="C160:I160"/>
    <mergeCell ref="C165:I165"/>
    <mergeCell ref="C166:I166"/>
    <mergeCell ref="C167:I167"/>
    <mergeCell ref="C168:P168"/>
    <mergeCell ref="C170:C174"/>
    <mergeCell ref="J170:J174"/>
    <mergeCell ref="K170:K174"/>
    <mergeCell ref="L170:L174"/>
    <mergeCell ref="M170:M174"/>
    <mergeCell ref="C154:I154"/>
    <mergeCell ref="C156:I156"/>
    <mergeCell ref="P149:P150"/>
    <mergeCell ref="E151:E152"/>
    <mergeCell ref="F151:F152"/>
    <mergeCell ref="G151:G152"/>
    <mergeCell ref="H151:H152"/>
    <mergeCell ref="I151:I152"/>
    <mergeCell ref="J151:J152"/>
    <mergeCell ref="K151:K152"/>
    <mergeCell ref="L151:L152"/>
    <mergeCell ref="M151:M152"/>
    <mergeCell ref="J149:J150"/>
    <mergeCell ref="K149:K150"/>
    <mergeCell ref="L149:L150"/>
    <mergeCell ref="M149:M150"/>
    <mergeCell ref="N149:N150"/>
    <mergeCell ref="O149:O150"/>
    <mergeCell ref="E149:E150"/>
    <mergeCell ref="F149:F150"/>
    <mergeCell ref="G149:G150"/>
    <mergeCell ref="H149:H150"/>
    <mergeCell ref="I149:I150"/>
    <mergeCell ref="N151:N152"/>
    <mergeCell ref="C153:I153"/>
    <mergeCell ref="P139:P145"/>
    <mergeCell ref="C140:C145"/>
    <mergeCell ref="E146:E148"/>
    <mergeCell ref="F146:F148"/>
    <mergeCell ref="G146:G148"/>
    <mergeCell ref="H146:H148"/>
    <mergeCell ref="I146:I148"/>
    <mergeCell ref="J146:J148"/>
    <mergeCell ref="K146:K148"/>
    <mergeCell ref="L146:L148"/>
    <mergeCell ref="J139:J145"/>
    <mergeCell ref="K139:K145"/>
    <mergeCell ref="L139:L145"/>
    <mergeCell ref="M139:M145"/>
    <mergeCell ref="N139:N145"/>
    <mergeCell ref="O139:O145"/>
    <mergeCell ref="M146:M148"/>
    <mergeCell ref="N146:N148"/>
    <mergeCell ref="O146:O148"/>
    <mergeCell ref="P146:P148"/>
    <mergeCell ref="C147:C148"/>
    <mergeCell ref="C112:D112"/>
    <mergeCell ref="C130:I130"/>
    <mergeCell ref="C131:D131"/>
    <mergeCell ref="C136:I136"/>
    <mergeCell ref="C137:H137"/>
    <mergeCell ref="E139:E145"/>
    <mergeCell ref="F139:F145"/>
    <mergeCell ref="G139:G145"/>
    <mergeCell ref="H139:H145"/>
    <mergeCell ref="I139:I145"/>
    <mergeCell ref="E132:E135"/>
    <mergeCell ref="F132:F135"/>
    <mergeCell ref="G132:G135"/>
    <mergeCell ref="C73:C80"/>
    <mergeCell ref="J73:J80"/>
    <mergeCell ref="K73:K80"/>
    <mergeCell ref="L73:L80"/>
    <mergeCell ref="M73:M80"/>
    <mergeCell ref="C111:I111"/>
    <mergeCell ref="C60:C66"/>
    <mergeCell ref="J60:J66"/>
    <mergeCell ref="K60:K66"/>
    <mergeCell ref="L60:L66"/>
    <mergeCell ref="M60:M66"/>
    <mergeCell ref="C67:C71"/>
    <mergeCell ref="J67:J71"/>
    <mergeCell ref="K67:K71"/>
    <mergeCell ref="L67:L71"/>
    <mergeCell ref="M67:M71"/>
    <mergeCell ref="C49:C58"/>
    <mergeCell ref="H49:H58"/>
    <mergeCell ref="J49:J58"/>
    <mergeCell ref="K49:K58"/>
    <mergeCell ref="L49:L58"/>
    <mergeCell ref="M49:M58"/>
    <mergeCell ref="L41:L42"/>
    <mergeCell ref="M41:M42"/>
    <mergeCell ref="C44:C48"/>
    <mergeCell ref="E44:E48"/>
    <mergeCell ref="F44:F48"/>
    <mergeCell ref="G44:G48"/>
    <mergeCell ref="H44:H48"/>
    <mergeCell ref="K44:K48"/>
    <mergeCell ref="L44:L48"/>
    <mergeCell ref="M44:M48"/>
    <mergeCell ref="C36:D36"/>
    <mergeCell ref="C38:I38"/>
    <mergeCell ref="C39:F39"/>
    <mergeCell ref="H41:H42"/>
    <mergeCell ref="J41:J42"/>
    <mergeCell ref="K41:K42"/>
    <mergeCell ref="C25:I25"/>
    <mergeCell ref="C26:D26"/>
    <mergeCell ref="C28:D28"/>
    <mergeCell ref="C30:D30"/>
    <mergeCell ref="C32:D32"/>
    <mergeCell ref="C34:E34"/>
    <mergeCell ref="C12:I12"/>
    <mergeCell ref="G13:I13"/>
    <mergeCell ref="C14:D14"/>
    <mergeCell ref="C16:I16"/>
    <mergeCell ref="C17:D17"/>
    <mergeCell ref="C18:H18"/>
    <mergeCell ref="N6:O6"/>
    <mergeCell ref="P6:P7"/>
    <mergeCell ref="C8:P8"/>
    <mergeCell ref="C9:P9"/>
    <mergeCell ref="F10:F11"/>
    <mergeCell ref="G10:G11"/>
    <mergeCell ref="H10:H11"/>
    <mergeCell ref="I10:I11"/>
    <mergeCell ref="C1:P1"/>
    <mergeCell ref="C2:P2"/>
    <mergeCell ref="C3:P3"/>
    <mergeCell ref="C6:C7"/>
    <mergeCell ref="D6:D7"/>
    <mergeCell ref="E6:E7"/>
    <mergeCell ref="F6:G6"/>
    <mergeCell ref="H6:H7"/>
    <mergeCell ref="I6:I7"/>
    <mergeCell ref="J6:M6"/>
    <mergeCell ref="K333:K335"/>
    <mergeCell ref="M333:M335"/>
    <mergeCell ref="L333:L335"/>
    <mergeCell ref="N343:N345"/>
    <mergeCell ref="O343:O345"/>
    <mergeCell ref="P343:P345"/>
    <mergeCell ref="K336:K338"/>
    <mergeCell ref="L336:L338"/>
    <mergeCell ref="M336:M338"/>
    <mergeCell ref="N336:N338"/>
    <mergeCell ref="O336:O338"/>
    <mergeCell ref="P336:P338"/>
    <mergeCell ref="N41:N42"/>
    <mergeCell ref="O41:O42"/>
    <mergeCell ref="P41:P42"/>
    <mergeCell ref="N333:N335"/>
    <mergeCell ref="O333:O335"/>
    <mergeCell ref="P333:P335"/>
    <mergeCell ref="N330:N332"/>
    <mergeCell ref="O330:O332"/>
    <mergeCell ref="P330:P332"/>
    <mergeCell ref="O151:O152"/>
    <mergeCell ref="P151:P152"/>
    <mergeCell ref="O209:O210"/>
    <mergeCell ref="P209:P210"/>
  </mergeCells>
  <printOptions gridLines="1"/>
  <pageMargins left="0.12" right="0.11811023622047245" top="0.54" bottom="0.55000000000000004" header="0.31496062992125984" footer="0.27"/>
  <pageSetup paperSize="14" scale="70"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4"/>
  <sheetViews>
    <sheetView zoomScaleNormal="100" workbookViewId="0">
      <selection activeCell="D63" sqref="D63"/>
    </sheetView>
  </sheetViews>
  <sheetFormatPr defaultRowHeight="15"/>
  <cols>
    <col min="1" max="1" width="9.140625" style="194"/>
    <col min="2" max="2" width="1.7109375" style="194" customWidth="1"/>
    <col min="3" max="3" width="25" style="194" customWidth="1"/>
    <col min="4" max="4" width="35.7109375" style="194" customWidth="1"/>
    <col min="5" max="5" width="17.85546875" style="194" customWidth="1"/>
    <col min="6" max="6" width="10.140625" style="194" customWidth="1"/>
    <col min="7" max="7" width="10.42578125" style="194" customWidth="1"/>
    <col min="8" max="8" width="23.7109375" style="194" customWidth="1"/>
    <col min="9" max="9" width="12.7109375" style="194" customWidth="1"/>
    <col min="10" max="10" width="14.85546875" style="194" customWidth="1"/>
    <col min="11" max="11" width="14.28515625" style="194" customWidth="1"/>
    <col min="12" max="12" width="13.5703125" style="194" customWidth="1"/>
    <col min="13" max="13" width="15.85546875" style="194" customWidth="1"/>
    <col min="14" max="14" width="14.42578125" style="194" customWidth="1"/>
    <col min="15" max="15" width="11.85546875" style="194" customWidth="1"/>
    <col min="16" max="16" width="11.42578125" style="194" customWidth="1"/>
    <col min="17" max="17" width="5.42578125" style="194" customWidth="1"/>
    <col min="18" max="18" width="26.42578125" style="194" customWidth="1"/>
    <col min="19" max="16384" width="9.140625" style="194"/>
  </cols>
  <sheetData>
    <row r="1" spans="3:16" ht="20.25">
      <c r="C1" s="1786" t="s">
        <v>907</v>
      </c>
      <c r="D1" s="1786"/>
      <c r="E1" s="1786"/>
      <c r="F1" s="1786"/>
      <c r="G1" s="1786"/>
      <c r="H1" s="1786"/>
      <c r="I1" s="1786"/>
      <c r="J1" s="1786"/>
      <c r="K1" s="1786"/>
      <c r="L1" s="1786"/>
      <c r="M1" s="1786"/>
      <c r="N1" s="1786"/>
      <c r="O1" s="1786"/>
      <c r="P1" s="1786"/>
    </row>
    <row r="2" spans="3:16" ht="20.25">
      <c r="C2" s="1786" t="s">
        <v>0</v>
      </c>
      <c r="D2" s="1786"/>
      <c r="E2" s="1786"/>
      <c r="F2" s="1786"/>
      <c r="G2" s="1786"/>
      <c r="H2" s="1786"/>
      <c r="I2" s="1786"/>
      <c r="J2" s="1786"/>
      <c r="K2" s="1786"/>
      <c r="L2" s="1786"/>
      <c r="M2" s="1786"/>
      <c r="N2" s="1786"/>
      <c r="O2" s="1786"/>
      <c r="P2" s="1786"/>
    </row>
    <row r="3" spans="3:16" ht="20.25">
      <c r="C3" s="1786" t="s">
        <v>1</v>
      </c>
      <c r="D3" s="1786"/>
      <c r="E3" s="1786"/>
      <c r="F3" s="1786"/>
      <c r="G3" s="1786"/>
      <c r="H3" s="1786"/>
      <c r="I3" s="1786"/>
      <c r="J3" s="1786"/>
      <c r="K3" s="1786"/>
      <c r="L3" s="1786"/>
      <c r="M3" s="1786"/>
      <c r="N3" s="1786"/>
      <c r="O3" s="1786"/>
      <c r="P3" s="1786"/>
    </row>
    <row r="4" spans="3:16">
      <c r="C4" s="1"/>
      <c r="D4" s="2" t="s">
        <v>2</v>
      </c>
      <c r="E4" s="3"/>
      <c r="F4" s="3"/>
      <c r="G4" s="3"/>
      <c r="H4" s="4"/>
      <c r="I4" s="3"/>
      <c r="J4" s="10"/>
      <c r="K4" s="10"/>
      <c r="L4" s="10"/>
      <c r="M4" s="10"/>
      <c r="N4" s="3"/>
      <c r="O4" s="3"/>
      <c r="P4" s="3"/>
    </row>
    <row r="5" spans="3:16">
      <c r="C5" s="5"/>
      <c r="D5" s="5"/>
      <c r="E5" s="5"/>
      <c r="F5" s="6"/>
      <c r="G5" s="6"/>
      <c r="H5" s="5"/>
      <c r="I5" s="5"/>
      <c r="J5" s="11"/>
      <c r="K5" s="11"/>
      <c r="L5" s="11"/>
      <c r="M5" s="11"/>
      <c r="N5" s="6"/>
      <c r="O5" s="6"/>
      <c r="P5" s="6"/>
    </row>
    <row r="6" spans="3:16" ht="38.25" customHeight="1">
      <c r="C6" s="1787" t="s">
        <v>3</v>
      </c>
      <c r="D6" s="1787" t="s">
        <v>4</v>
      </c>
      <c r="E6" s="1787" t="s">
        <v>5</v>
      </c>
      <c r="F6" s="1787" t="s">
        <v>6</v>
      </c>
      <c r="G6" s="1787"/>
      <c r="H6" s="1787" t="s">
        <v>7</v>
      </c>
      <c r="I6" s="1787" t="s">
        <v>8</v>
      </c>
      <c r="J6" s="1787" t="s">
        <v>9</v>
      </c>
      <c r="K6" s="1787"/>
      <c r="L6" s="1787"/>
      <c r="M6" s="1787"/>
      <c r="N6" s="1787" t="s">
        <v>10</v>
      </c>
      <c r="O6" s="1787"/>
      <c r="P6" s="1787" t="s">
        <v>11</v>
      </c>
    </row>
    <row r="7" spans="3:16" ht="67.5">
      <c r="C7" s="1787"/>
      <c r="D7" s="1787"/>
      <c r="E7" s="1787"/>
      <c r="F7" s="1226" t="s">
        <v>12</v>
      </c>
      <c r="G7" s="1226" t="s">
        <v>13</v>
      </c>
      <c r="H7" s="1787"/>
      <c r="I7" s="1787"/>
      <c r="J7" s="1226" t="s">
        <v>14</v>
      </c>
      <c r="K7" s="1226" t="s">
        <v>15</v>
      </c>
      <c r="L7" s="1226" t="s">
        <v>16</v>
      </c>
      <c r="M7" s="1226" t="s">
        <v>17</v>
      </c>
      <c r="N7" s="1226" t="s">
        <v>18</v>
      </c>
      <c r="O7" s="1226" t="s">
        <v>19</v>
      </c>
      <c r="P7" s="1787"/>
    </row>
    <row r="8" spans="3:16" ht="48" customHeight="1">
      <c r="C8" s="2343" t="s">
        <v>108</v>
      </c>
      <c r="D8" s="2344"/>
      <c r="E8" s="2344"/>
      <c r="F8" s="2344"/>
      <c r="G8" s="2344"/>
      <c r="H8" s="2344"/>
      <c r="I8" s="2344"/>
      <c r="J8" s="2344"/>
      <c r="K8" s="2344"/>
      <c r="L8" s="2344"/>
      <c r="M8" s="2344"/>
      <c r="N8" s="2344"/>
      <c r="O8" s="2344"/>
      <c r="P8" s="2345"/>
    </row>
    <row r="9" spans="3:16" ht="35.25" customHeight="1">
      <c r="C9" s="1798" t="s">
        <v>109</v>
      </c>
      <c r="D9" s="1799"/>
      <c r="E9" s="1799"/>
      <c r="F9" s="1799"/>
      <c r="G9" s="1799"/>
      <c r="H9" s="1799"/>
      <c r="I9" s="1799"/>
      <c r="J9" s="1799"/>
      <c r="K9" s="1799"/>
      <c r="L9" s="1799"/>
      <c r="M9" s="1799"/>
      <c r="N9" s="1799"/>
      <c r="O9" s="1799"/>
      <c r="P9" s="1800"/>
    </row>
    <row r="10" spans="3:16" ht="35.25" customHeight="1">
      <c r="C10" s="1425"/>
      <c r="D10" s="1426" t="s">
        <v>598</v>
      </c>
      <c r="E10" s="1427"/>
      <c r="F10" s="1427"/>
      <c r="G10" s="1427"/>
      <c r="H10" s="1427"/>
      <c r="I10" s="1427"/>
      <c r="J10" s="1428"/>
      <c r="K10" s="1428"/>
      <c r="L10" s="1428"/>
      <c r="M10" s="1429"/>
      <c r="N10" s="43"/>
      <c r="O10" s="43"/>
      <c r="P10" s="43"/>
    </row>
    <row r="11" spans="3:16" ht="75" customHeight="1">
      <c r="C11" s="157" t="s">
        <v>2981</v>
      </c>
      <c r="D11" s="1583" t="s">
        <v>2982</v>
      </c>
      <c r="E11" s="44" t="s">
        <v>111</v>
      </c>
      <c r="F11" s="1175">
        <v>45658</v>
      </c>
      <c r="G11" s="1175">
        <v>45992</v>
      </c>
      <c r="H11" s="1583" t="s">
        <v>2983</v>
      </c>
      <c r="I11" s="44" t="s">
        <v>23</v>
      </c>
      <c r="J11" s="1625">
        <v>134.80000000000001</v>
      </c>
      <c r="K11" s="1626">
        <v>2</v>
      </c>
      <c r="L11" s="1627">
        <v>2</v>
      </c>
      <c r="M11" s="1628">
        <f>SUM(J11:L11)</f>
        <v>138.80000000000001</v>
      </c>
      <c r="N11" s="157"/>
      <c r="O11" s="157"/>
      <c r="P11" s="157"/>
    </row>
    <row r="12" spans="3:16" ht="48.75" customHeight="1">
      <c r="C12" s="587" t="s">
        <v>2984</v>
      </c>
      <c r="D12" s="582" t="s">
        <v>2985</v>
      </c>
      <c r="E12" s="583" t="s">
        <v>111</v>
      </c>
      <c r="F12" s="584">
        <v>45658</v>
      </c>
      <c r="G12" s="584">
        <v>45992</v>
      </c>
      <c r="H12" s="582" t="s">
        <v>2986</v>
      </c>
      <c r="I12" s="583" t="s">
        <v>23</v>
      </c>
      <c r="J12" s="585"/>
      <c r="K12" s="586">
        <v>1.5</v>
      </c>
      <c r="L12" s="585"/>
      <c r="M12" s="1430">
        <f>SUM(J12:L12)</f>
        <v>1.5</v>
      </c>
      <c r="N12" s="157"/>
      <c r="O12" s="157"/>
      <c r="P12" s="157"/>
    </row>
    <row r="13" spans="3:16" ht="35.25" customHeight="1">
      <c r="C13" s="587" t="s">
        <v>2987</v>
      </c>
      <c r="D13" s="582" t="s">
        <v>2988</v>
      </c>
      <c r="E13" s="583" t="s">
        <v>111</v>
      </c>
      <c r="F13" s="584">
        <v>45658</v>
      </c>
      <c r="G13" s="584">
        <v>45992</v>
      </c>
      <c r="H13" s="582" t="s">
        <v>2989</v>
      </c>
      <c r="I13" s="583" t="s">
        <v>23</v>
      </c>
      <c r="J13" s="585"/>
      <c r="K13" s="586">
        <v>0.5</v>
      </c>
      <c r="L13" s="585"/>
      <c r="M13" s="1430">
        <f>SUM(J13:L13)</f>
        <v>0.5</v>
      </c>
      <c r="N13" s="157"/>
      <c r="O13" s="157"/>
      <c r="P13" s="157"/>
    </row>
    <row r="14" spans="3:16" ht="35.25" customHeight="1">
      <c r="C14" s="587" t="s">
        <v>2990</v>
      </c>
      <c r="D14" s="582" t="s">
        <v>2991</v>
      </c>
      <c r="E14" s="583" t="s">
        <v>111</v>
      </c>
      <c r="F14" s="584">
        <v>45658</v>
      </c>
      <c r="G14" s="584">
        <v>45992</v>
      </c>
      <c r="H14" s="582" t="s">
        <v>2992</v>
      </c>
      <c r="I14" s="583" t="s">
        <v>23</v>
      </c>
      <c r="J14" s="586">
        <v>2</v>
      </c>
      <c r="K14" s="585"/>
      <c r="L14" s="585"/>
      <c r="M14" s="1430">
        <f>SUM(J14:L14)</f>
        <v>2</v>
      </c>
      <c r="N14" s="157"/>
      <c r="O14" s="157"/>
      <c r="P14" s="157"/>
    </row>
    <row r="15" spans="3:16" ht="35.25" customHeight="1">
      <c r="C15" s="581"/>
      <c r="D15" s="1629" t="s">
        <v>948</v>
      </c>
      <c r="E15" s="588"/>
      <c r="F15" s="589"/>
      <c r="G15" s="589"/>
      <c r="H15" s="588"/>
      <c r="I15" s="588"/>
      <c r="J15" s="585"/>
      <c r="K15" s="585"/>
      <c r="L15" s="585"/>
      <c r="M15" s="1430"/>
      <c r="N15" s="157"/>
      <c r="O15" s="157"/>
      <c r="P15" s="157"/>
    </row>
    <row r="16" spans="3:16" ht="47.25" customHeight="1">
      <c r="C16" s="587" t="s">
        <v>2993</v>
      </c>
      <c r="D16" s="582" t="s">
        <v>2994</v>
      </c>
      <c r="E16" s="583" t="s">
        <v>111</v>
      </c>
      <c r="F16" s="584">
        <v>45658</v>
      </c>
      <c r="G16" s="584">
        <v>45992</v>
      </c>
      <c r="H16" s="582" t="s">
        <v>2995</v>
      </c>
      <c r="I16" s="583" t="s">
        <v>23</v>
      </c>
      <c r="J16" s="585"/>
      <c r="K16" s="585"/>
      <c r="L16" s="586">
        <v>25</v>
      </c>
      <c r="M16" s="1430">
        <f t="shared" ref="M16:M22" si="0">SUM(J16:L16)</f>
        <v>25</v>
      </c>
      <c r="N16" s="157"/>
      <c r="O16" s="157"/>
      <c r="P16" s="157"/>
    </row>
    <row r="17" spans="3:17" ht="42" customHeight="1">
      <c r="C17" s="587" t="s">
        <v>2996</v>
      </c>
      <c r="D17" s="582" t="s">
        <v>2997</v>
      </c>
      <c r="E17" s="583" t="s">
        <v>111</v>
      </c>
      <c r="F17" s="584">
        <v>45658</v>
      </c>
      <c r="G17" s="584">
        <v>45992</v>
      </c>
      <c r="H17" s="582" t="s">
        <v>2998</v>
      </c>
      <c r="I17" s="583" t="s">
        <v>23</v>
      </c>
      <c r="J17" s="585"/>
      <c r="K17" s="585"/>
      <c r="L17" s="586">
        <v>50</v>
      </c>
      <c r="M17" s="1430">
        <f t="shared" si="0"/>
        <v>50</v>
      </c>
      <c r="N17" s="157"/>
      <c r="O17" s="157"/>
      <c r="P17" s="157"/>
    </row>
    <row r="18" spans="3:17" ht="35.25" customHeight="1">
      <c r="C18" s="587" t="s">
        <v>2999</v>
      </c>
      <c r="D18" s="582" t="s">
        <v>3000</v>
      </c>
      <c r="E18" s="583" t="s">
        <v>111</v>
      </c>
      <c r="F18" s="584">
        <v>45658</v>
      </c>
      <c r="G18" s="584">
        <v>45992</v>
      </c>
      <c r="H18" s="582" t="s">
        <v>3001</v>
      </c>
      <c r="I18" s="583" t="s">
        <v>23</v>
      </c>
      <c r="J18" s="585"/>
      <c r="K18" s="586">
        <v>0.5</v>
      </c>
      <c r="L18" s="585"/>
      <c r="M18" s="1430">
        <f t="shared" si="0"/>
        <v>0.5</v>
      </c>
      <c r="N18" s="157"/>
      <c r="O18" s="157"/>
      <c r="P18" s="157"/>
    </row>
    <row r="19" spans="3:17" ht="48" customHeight="1">
      <c r="C19" s="587" t="s">
        <v>3002</v>
      </c>
      <c r="D19" s="582" t="s">
        <v>3003</v>
      </c>
      <c r="E19" s="583" t="s">
        <v>111</v>
      </c>
      <c r="F19" s="584">
        <v>45658</v>
      </c>
      <c r="G19" s="584">
        <v>45992</v>
      </c>
      <c r="H19" s="582" t="s">
        <v>3004</v>
      </c>
      <c r="I19" s="583" t="s">
        <v>23</v>
      </c>
      <c r="J19" s="585"/>
      <c r="K19" s="586">
        <v>25</v>
      </c>
      <c r="L19" s="585"/>
      <c r="M19" s="1430">
        <f t="shared" si="0"/>
        <v>25</v>
      </c>
      <c r="N19" s="157"/>
      <c r="O19" s="157"/>
      <c r="P19" s="157"/>
    </row>
    <row r="20" spans="3:17" ht="53.25" customHeight="1">
      <c r="C20" s="587" t="s">
        <v>3005</v>
      </c>
      <c r="D20" s="582" t="s">
        <v>3006</v>
      </c>
      <c r="E20" s="583" t="s">
        <v>111</v>
      </c>
      <c r="F20" s="584">
        <v>45658</v>
      </c>
      <c r="G20" s="584">
        <v>45992</v>
      </c>
      <c r="H20" s="582" t="s">
        <v>3007</v>
      </c>
      <c r="I20" s="583" t="s">
        <v>23</v>
      </c>
      <c r="J20" s="585"/>
      <c r="K20" s="586">
        <v>25</v>
      </c>
      <c r="L20" s="585"/>
      <c r="M20" s="1430">
        <f t="shared" si="0"/>
        <v>25</v>
      </c>
      <c r="N20" s="157"/>
      <c r="O20" s="157"/>
      <c r="P20" s="157"/>
    </row>
    <row r="21" spans="3:17" ht="35.25" customHeight="1">
      <c r="C21" s="587" t="s">
        <v>3008</v>
      </c>
      <c r="D21" s="582" t="s">
        <v>3009</v>
      </c>
      <c r="E21" s="583" t="s">
        <v>111</v>
      </c>
      <c r="F21" s="584">
        <v>45658</v>
      </c>
      <c r="G21" s="584">
        <v>45992</v>
      </c>
      <c r="H21" s="582" t="s">
        <v>3010</v>
      </c>
      <c r="I21" s="583" t="s">
        <v>23</v>
      </c>
      <c r="J21" s="585"/>
      <c r="K21" s="586">
        <v>1.5</v>
      </c>
      <c r="L21" s="585"/>
      <c r="M21" s="1430">
        <f t="shared" si="0"/>
        <v>1.5</v>
      </c>
      <c r="N21" s="157"/>
      <c r="O21" s="157"/>
      <c r="P21" s="157"/>
    </row>
    <row r="22" spans="3:17" ht="35.25" customHeight="1">
      <c r="C22" s="587" t="s">
        <v>3011</v>
      </c>
      <c r="D22" s="582" t="s">
        <v>3012</v>
      </c>
      <c r="E22" s="583" t="s">
        <v>111</v>
      </c>
      <c r="F22" s="584">
        <v>45658</v>
      </c>
      <c r="G22" s="584">
        <v>45992</v>
      </c>
      <c r="H22" s="582" t="s">
        <v>3013</v>
      </c>
      <c r="I22" s="583" t="s">
        <v>23</v>
      </c>
      <c r="J22" s="586">
        <v>15</v>
      </c>
      <c r="K22" s="585"/>
      <c r="L22" s="585"/>
      <c r="M22" s="1430">
        <f t="shared" si="0"/>
        <v>15</v>
      </c>
      <c r="N22" s="157"/>
      <c r="O22" s="157"/>
      <c r="P22" s="157"/>
    </row>
    <row r="23" spans="3:17" ht="35.25" customHeight="1">
      <c r="C23" s="622"/>
      <c r="D23" s="621" t="s">
        <v>3014</v>
      </c>
      <c r="E23" s="563"/>
      <c r="F23" s="566"/>
      <c r="G23" s="566"/>
      <c r="H23" s="563"/>
      <c r="I23" s="563"/>
      <c r="J23" s="567"/>
      <c r="K23" s="567"/>
      <c r="L23" s="567"/>
      <c r="M23" s="708"/>
      <c r="N23" s="43"/>
      <c r="O23" s="43"/>
      <c r="P23" s="43"/>
    </row>
    <row r="24" spans="3:17" ht="35.25" customHeight="1">
      <c r="C24" s="1431" t="s">
        <v>3015</v>
      </c>
      <c r="D24" s="1432" t="s">
        <v>3016</v>
      </c>
      <c r="E24" s="1433"/>
      <c r="F24" s="1434"/>
      <c r="G24" s="1434"/>
      <c r="H24" s="1433"/>
      <c r="I24" s="1433"/>
      <c r="J24" s="1435"/>
      <c r="K24" s="1435"/>
      <c r="L24" s="1435"/>
      <c r="M24" s="1436"/>
      <c r="N24" s="1437"/>
      <c r="O24" s="1437"/>
      <c r="P24" s="1437"/>
    </row>
    <row r="25" spans="3:17" ht="84" customHeight="1">
      <c r="C25" s="587" t="s">
        <v>3017</v>
      </c>
      <c r="D25" s="582" t="s">
        <v>3018</v>
      </c>
      <c r="E25" s="583" t="s">
        <v>111</v>
      </c>
      <c r="F25" s="584">
        <v>45658</v>
      </c>
      <c r="G25" s="584">
        <v>45992</v>
      </c>
      <c r="H25" s="582" t="s">
        <v>3019</v>
      </c>
      <c r="I25" s="583" t="s">
        <v>23</v>
      </c>
      <c r="J25" s="585"/>
      <c r="K25" s="586">
        <v>2</v>
      </c>
      <c r="L25" s="585"/>
      <c r="M25" s="1430">
        <f t="shared" ref="M25:M32" si="1">SUM(J25:L25)</f>
        <v>2</v>
      </c>
      <c r="N25" s="157"/>
      <c r="O25" s="157"/>
      <c r="P25" s="157"/>
      <c r="Q25" s="590"/>
    </row>
    <row r="26" spans="3:17" ht="35.25" customHeight="1">
      <c r="C26" s="587" t="s">
        <v>3020</v>
      </c>
      <c r="D26" s="582" t="s">
        <v>3021</v>
      </c>
      <c r="E26" s="583" t="s">
        <v>111</v>
      </c>
      <c r="F26" s="584">
        <v>45658</v>
      </c>
      <c r="G26" s="584">
        <v>45992</v>
      </c>
      <c r="H26" s="582" t="s">
        <v>3022</v>
      </c>
      <c r="I26" s="583" t="s">
        <v>23</v>
      </c>
      <c r="J26" s="585"/>
      <c r="K26" s="586">
        <v>1</v>
      </c>
      <c r="L26" s="585"/>
      <c r="M26" s="1430">
        <f t="shared" si="1"/>
        <v>1</v>
      </c>
      <c r="N26" s="157"/>
      <c r="O26" s="157"/>
      <c r="P26" s="157"/>
      <c r="Q26" s="590"/>
    </row>
    <row r="27" spans="3:17" ht="35.25" customHeight="1">
      <c r="C27" s="587" t="s">
        <v>3023</v>
      </c>
      <c r="D27" s="582" t="s">
        <v>3024</v>
      </c>
      <c r="E27" s="583" t="s">
        <v>111</v>
      </c>
      <c r="F27" s="584">
        <v>45658</v>
      </c>
      <c r="G27" s="584">
        <v>45992</v>
      </c>
      <c r="H27" s="582" t="s">
        <v>3025</v>
      </c>
      <c r="I27" s="583" t="s">
        <v>23</v>
      </c>
      <c r="J27" s="585"/>
      <c r="K27" s="586">
        <v>2</v>
      </c>
      <c r="L27" s="585"/>
      <c r="M27" s="1430">
        <f t="shared" si="1"/>
        <v>2</v>
      </c>
      <c r="N27" s="157"/>
      <c r="O27" s="157"/>
      <c r="P27" s="157"/>
      <c r="Q27" s="590"/>
    </row>
    <row r="28" spans="3:17" ht="50.25" customHeight="1">
      <c r="C28" s="587" t="s">
        <v>3026</v>
      </c>
      <c r="D28" s="582" t="s">
        <v>3027</v>
      </c>
      <c r="E28" s="583" t="s">
        <v>111</v>
      </c>
      <c r="F28" s="584">
        <v>45658</v>
      </c>
      <c r="G28" s="584">
        <v>45992</v>
      </c>
      <c r="H28" s="582" t="s">
        <v>3028</v>
      </c>
      <c r="I28" s="583" t="s">
        <v>23</v>
      </c>
      <c r="J28" s="585"/>
      <c r="K28" s="586">
        <v>2.5</v>
      </c>
      <c r="L28" s="585"/>
      <c r="M28" s="1430">
        <f t="shared" si="1"/>
        <v>2.5</v>
      </c>
      <c r="N28" s="157"/>
      <c r="O28" s="157"/>
      <c r="P28" s="157"/>
      <c r="Q28" s="590"/>
    </row>
    <row r="29" spans="3:17" ht="35.25" customHeight="1">
      <c r="C29" s="587" t="s">
        <v>3029</v>
      </c>
      <c r="D29" s="582" t="s">
        <v>3030</v>
      </c>
      <c r="E29" s="583" t="s">
        <v>111</v>
      </c>
      <c r="F29" s="584">
        <v>45658</v>
      </c>
      <c r="G29" s="584">
        <v>45992</v>
      </c>
      <c r="H29" s="582" t="s">
        <v>3031</v>
      </c>
      <c r="I29" s="583" t="s">
        <v>23</v>
      </c>
      <c r="J29" s="585"/>
      <c r="K29" s="586">
        <v>1</v>
      </c>
      <c r="L29" s="585"/>
      <c r="M29" s="1430">
        <f t="shared" si="1"/>
        <v>1</v>
      </c>
      <c r="N29" s="157"/>
      <c r="O29" s="157"/>
      <c r="P29" s="157"/>
      <c r="Q29" s="590"/>
    </row>
    <row r="30" spans="3:17" ht="35.25" customHeight="1">
      <c r="C30" s="587" t="s">
        <v>3032</v>
      </c>
      <c r="D30" s="582" t="s">
        <v>3033</v>
      </c>
      <c r="E30" s="583" t="s">
        <v>111</v>
      </c>
      <c r="F30" s="584">
        <v>45658</v>
      </c>
      <c r="G30" s="584">
        <v>45992</v>
      </c>
      <c r="H30" s="582" t="s">
        <v>3034</v>
      </c>
      <c r="I30" s="583" t="s">
        <v>23</v>
      </c>
      <c r="J30" s="585"/>
      <c r="K30" s="586">
        <v>1</v>
      </c>
      <c r="L30" s="585"/>
      <c r="M30" s="1430">
        <f t="shared" si="1"/>
        <v>1</v>
      </c>
      <c r="N30" s="157"/>
      <c r="O30" s="157"/>
      <c r="P30" s="157"/>
      <c r="Q30" s="590"/>
    </row>
    <row r="31" spans="3:17" ht="35.25" customHeight="1">
      <c r="C31" s="587" t="s">
        <v>3035</v>
      </c>
      <c r="D31" s="582" t="s">
        <v>3036</v>
      </c>
      <c r="E31" s="583" t="s">
        <v>111</v>
      </c>
      <c r="F31" s="584">
        <v>45658</v>
      </c>
      <c r="G31" s="584">
        <v>45992</v>
      </c>
      <c r="H31" s="582" t="s">
        <v>3037</v>
      </c>
      <c r="I31" s="583" t="s">
        <v>23</v>
      </c>
      <c r="J31" s="585"/>
      <c r="K31" s="586">
        <v>1.5</v>
      </c>
      <c r="L31" s="585"/>
      <c r="M31" s="1430">
        <f t="shared" si="1"/>
        <v>1.5</v>
      </c>
      <c r="N31" s="157"/>
      <c r="O31" s="157"/>
      <c r="P31" s="157"/>
      <c r="Q31" s="590"/>
    </row>
    <row r="32" spans="3:17" ht="35.25" customHeight="1">
      <c r="C32" s="587" t="s">
        <v>3038</v>
      </c>
      <c r="D32" s="582" t="s">
        <v>3039</v>
      </c>
      <c r="E32" s="583" t="s">
        <v>111</v>
      </c>
      <c r="F32" s="584">
        <v>45658</v>
      </c>
      <c r="G32" s="584">
        <v>45992</v>
      </c>
      <c r="H32" s="582" t="s">
        <v>3040</v>
      </c>
      <c r="I32" s="583" t="s">
        <v>23</v>
      </c>
      <c r="J32" s="585"/>
      <c r="K32" s="586">
        <v>1</v>
      </c>
      <c r="L32" s="585"/>
      <c r="M32" s="1430">
        <f t="shared" si="1"/>
        <v>1</v>
      </c>
      <c r="N32" s="157"/>
      <c r="O32" s="157"/>
      <c r="P32" s="157"/>
      <c r="Q32" s="590"/>
    </row>
    <row r="33" spans="3:17" ht="35.25" customHeight="1">
      <c r="C33" s="1431" t="s">
        <v>3041</v>
      </c>
      <c r="D33" s="1432" t="s">
        <v>3042</v>
      </c>
      <c r="E33" s="1433"/>
      <c r="F33" s="1434"/>
      <c r="G33" s="1434"/>
      <c r="H33" s="1433"/>
      <c r="I33" s="1433"/>
      <c r="J33" s="1435"/>
      <c r="K33" s="1435"/>
      <c r="L33" s="1435"/>
      <c r="M33" s="1436"/>
      <c r="N33" s="1437"/>
      <c r="O33" s="1437"/>
      <c r="P33" s="1437"/>
      <c r="Q33" s="590"/>
    </row>
    <row r="34" spans="3:17" ht="35.25" customHeight="1">
      <c r="C34" s="587" t="s">
        <v>3043</v>
      </c>
      <c r="D34" s="582" t="s">
        <v>3044</v>
      </c>
      <c r="E34" s="583" t="s">
        <v>111</v>
      </c>
      <c r="F34" s="584">
        <v>45658</v>
      </c>
      <c r="G34" s="584">
        <v>45992</v>
      </c>
      <c r="H34" s="582" t="s">
        <v>3045</v>
      </c>
      <c r="I34" s="583" t="s">
        <v>23</v>
      </c>
      <c r="J34" s="585"/>
      <c r="K34" s="586">
        <v>2</v>
      </c>
      <c r="L34" s="585"/>
      <c r="M34" s="1430">
        <f t="shared" ref="M34:M39" si="2">SUM(J34:L34)</f>
        <v>2</v>
      </c>
      <c r="N34" s="157"/>
      <c r="O34" s="157"/>
      <c r="P34" s="157"/>
      <c r="Q34" s="590"/>
    </row>
    <row r="35" spans="3:17" ht="35.25" customHeight="1">
      <c r="C35" s="587" t="s">
        <v>3046</v>
      </c>
      <c r="D35" s="582" t="s">
        <v>3047</v>
      </c>
      <c r="E35" s="583" t="s">
        <v>111</v>
      </c>
      <c r="F35" s="584">
        <v>45658</v>
      </c>
      <c r="G35" s="584">
        <v>45992</v>
      </c>
      <c r="H35" s="582" t="s">
        <v>3048</v>
      </c>
      <c r="I35" s="583" t="s">
        <v>23</v>
      </c>
      <c r="J35" s="585"/>
      <c r="K35" s="586">
        <v>2.6</v>
      </c>
      <c r="L35" s="586">
        <v>2.4</v>
      </c>
      <c r="M35" s="1430">
        <f t="shared" si="2"/>
        <v>5</v>
      </c>
      <c r="N35" s="157"/>
      <c r="O35" s="157"/>
      <c r="P35" s="157"/>
      <c r="Q35" s="590"/>
    </row>
    <row r="36" spans="3:17" ht="35.25" customHeight="1">
      <c r="C36" s="587" t="s">
        <v>3049</v>
      </c>
      <c r="D36" s="582" t="s">
        <v>3050</v>
      </c>
      <c r="E36" s="583" t="s">
        <v>111</v>
      </c>
      <c r="F36" s="584">
        <v>45658</v>
      </c>
      <c r="G36" s="584">
        <v>45992</v>
      </c>
      <c r="H36" s="582" t="s">
        <v>3051</v>
      </c>
      <c r="I36" s="583" t="s">
        <v>23</v>
      </c>
      <c r="J36" s="585"/>
      <c r="K36" s="586">
        <v>2</v>
      </c>
      <c r="L36" s="585"/>
      <c r="M36" s="1430">
        <f t="shared" si="2"/>
        <v>2</v>
      </c>
      <c r="N36" s="157"/>
      <c r="O36" s="157"/>
      <c r="P36" s="157"/>
      <c r="Q36" s="590"/>
    </row>
    <row r="37" spans="3:17" ht="35.25" customHeight="1">
      <c r="C37" s="587" t="s">
        <v>3052</v>
      </c>
      <c r="D37" s="582" t="s">
        <v>3053</v>
      </c>
      <c r="E37" s="583" t="s">
        <v>111</v>
      </c>
      <c r="F37" s="584">
        <v>45658</v>
      </c>
      <c r="G37" s="584">
        <v>45992</v>
      </c>
      <c r="H37" s="582" t="s">
        <v>3054</v>
      </c>
      <c r="I37" s="583" t="s">
        <v>23</v>
      </c>
      <c r="J37" s="585"/>
      <c r="K37" s="586">
        <v>5</v>
      </c>
      <c r="L37" s="585"/>
      <c r="M37" s="1430">
        <f t="shared" si="2"/>
        <v>5</v>
      </c>
      <c r="N37" s="157"/>
      <c r="O37" s="157"/>
      <c r="P37" s="157"/>
      <c r="Q37" s="590"/>
    </row>
    <row r="38" spans="3:17" ht="35.25" customHeight="1">
      <c r="C38" s="587" t="s">
        <v>3055</v>
      </c>
      <c r="D38" s="582" t="s">
        <v>3056</v>
      </c>
      <c r="E38" s="583" t="s">
        <v>111</v>
      </c>
      <c r="F38" s="584">
        <v>45658</v>
      </c>
      <c r="G38" s="584">
        <v>45992</v>
      </c>
      <c r="H38" s="582" t="s">
        <v>3057</v>
      </c>
      <c r="I38" s="583" t="s">
        <v>23</v>
      </c>
      <c r="J38" s="585"/>
      <c r="K38" s="586">
        <v>3</v>
      </c>
      <c r="L38" s="585"/>
      <c r="M38" s="1430">
        <f t="shared" si="2"/>
        <v>3</v>
      </c>
      <c r="N38" s="157"/>
      <c r="O38" s="157"/>
      <c r="P38" s="157"/>
      <c r="Q38" s="590"/>
    </row>
    <row r="39" spans="3:17" ht="35.25" customHeight="1">
      <c r="C39" s="587" t="s">
        <v>3058</v>
      </c>
      <c r="D39" s="582" t="s">
        <v>3059</v>
      </c>
      <c r="E39" s="583" t="s">
        <v>111</v>
      </c>
      <c r="F39" s="584">
        <v>45658</v>
      </c>
      <c r="G39" s="584">
        <v>45992</v>
      </c>
      <c r="H39" s="582" t="s">
        <v>3060</v>
      </c>
      <c r="I39" s="583" t="s">
        <v>23</v>
      </c>
      <c r="J39" s="585"/>
      <c r="K39" s="586">
        <v>1</v>
      </c>
      <c r="L39" s="585"/>
      <c r="M39" s="1430">
        <f t="shared" si="2"/>
        <v>1</v>
      </c>
      <c r="N39" s="157"/>
      <c r="O39" s="157"/>
      <c r="P39" s="157"/>
      <c r="Q39" s="590"/>
    </row>
    <row r="40" spans="3:17" ht="35.25" customHeight="1">
      <c r="C40" s="1431" t="s">
        <v>3061</v>
      </c>
      <c r="D40" s="1432" t="s">
        <v>3062</v>
      </c>
      <c r="E40" s="1433"/>
      <c r="F40" s="1434"/>
      <c r="G40" s="1434"/>
      <c r="H40" s="1433"/>
      <c r="I40" s="1433"/>
      <c r="J40" s="1435"/>
      <c r="K40" s="1435"/>
      <c r="L40" s="1435"/>
      <c r="M40" s="1436"/>
      <c r="N40" s="1437"/>
      <c r="O40" s="1437"/>
      <c r="P40" s="1437"/>
      <c r="Q40" s="590"/>
    </row>
    <row r="41" spans="3:17" ht="126.75" customHeight="1">
      <c r="C41" s="587" t="s">
        <v>3063</v>
      </c>
      <c r="D41" s="582" t="s">
        <v>3064</v>
      </c>
      <c r="E41" s="583" t="s">
        <v>111</v>
      </c>
      <c r="F41" s="584">
        <v>45658</v>
      </c>
      <c r="G41" s="584">
        <v>45992</v>
      </c>
      <c r="H41" s="582" t="s">
        <v>3065</v>
      </c>
      <c r="I41" s="583" t="s">
        <v>23</v>
      </c>
      <c r="J41" s="585"/>
      <c r="K41" s="586">
        <v>1.5</v>
      </c>
      <c r="L41" s="585"/>
      <c r="M41" s="1430">
        <f t="shared" ref="M41:M48" si="3">SUM(J41:L41)</f>
        <v>1.5</v>
      </c>
      <c r="N41" s="157"/>
      <c r="O41" s="157"/>
      <c r="P41" s="157"/>
      <c r="Q41" s="590"/>
    </row>
    <row r="42" spans="3:17" ht="89.25" customHeight="1">
      <c r="C42" s="770" t="s">
        <v>3066</v>
      </c>
      <c r="D42" s="582" t="s">
        <v>110</v>
      </c>
      <c r="E42" s="583" t="s">
        <v>111</v>
      </c>
      <c r="F42" s="584">
        <v>45658</v>
      </c>
      <c r="G42" s="584">
        <v>45992</v>
      </c>
      <c r="H42" s="582" t="s">
        <v>3067</v>
      </c>
      <c r="I42" s="583" t="s">
        <v>23</v>
      </c>
      <c r="J42" s="585"/>
      <c r="K42" s="586">
        <v>0.9</v>
      </c>
      <c r="L42" s="585"/>
      <c r="M42" s="1430">
        <f t="shared" si="3"/>
        <v>0.9</v>
      </c>
      <c r="N42" s="157"/>
      <c r="O42" s="157"/>
      <c r="P42" s="157"/>
      <c r="Q42" s="590"/>
    </row>
    <row r="43" spans="3:17" ht="51.75" customHeight="1">
      <c r="C43" s="157" t="s">
        <v>3068</v>
      </c>
      <c r="D43" s="582" t="s">
        <v>3069</v>
      </c>
      <c r="E43" s="583" t="s">
        <v>111</v>
      </c>
      <c r="F43" s="584">
        <v>45658</v>
      </c>
      <c r="G43" s="584">
        <v>45992</v>
      </c>
      <c r="H43" s="582" t="s">
        <v>3070</v>
      </c>
      <c r="I43" s="583" t="s">
        <v>23</v>
      </c>
      <c r="J43" s="585"/>
      <c r="K43" s="586">
        <v>1.8</v>
      </c>
      <c r="L43" s="585">
        <v>0.3</v>
      </c>
      <c r="M43" s="1430">
        <f t="shared" si="3"/>
        <v>2.1</v>
      </c>
      <c r="N43" s="157"/>
      <c r="O43" s="157"/>
      <c r="P43" s="157"/>
      <c r="Q43" s="590"/>
    </row>
    <row r="44" spans="3:17" ht="60" customHeight="1">
      <c r="C44" s="587" t="s">
        <v>3071</v>
      </c>
      <c r="D44" s="582" t="s">
        <v>3072</v>
      </c>
      <c r="E44" s="583" t="s">
        <v>111</v>
      </c>
      <c r="F44" s="584">
        <v>45658</v>
      </c>
      <c r="G44" s="584">
        <v>45992</v>
      </c>
      <c r="H44" s="582" t="s">
        <v>3025</v>
      </c>
      <c r="I44" s="583" t="s">
        <v>23</v>
      </c>
      <c r="J44" s="585"/>
      <c r="K44" s="586">
        <v>0.8</v>
      </c>
      <c r="L44" s="585"/>
      <c r="M44" s="1430">
        <f t="shared" si="3"/>
        <v>0.8</v>
      </c>
      <c r="N44" s="157"/>
      <c r="O44" s="157"/>
      <c r="P44" s="157"/>
      <c r="Q44" s="590"/>
    </row>
    <row r="45" spans="3:17" ht="57" customHeight="1">
      <c r="C45" s="587" t="s">
        <v>3073</v>
      </c>
      <c r="D45" s="582" t="s">
        <v>3074</v>
      </c>
      <c r="E45" s="583" t="s">
        <v>111</v>
      </c>
      <c r="F45" s="584">
        <v>45658</v>
      </c>
      <c r="G45" s="584">
        <v>45992</v>
      </c>
      <c r="H45" s="582" t="s">
        <v>3075</v>
      </c>
      <c r="I45" s="583" t="s">
        <v>23</v>
      </c>
      <c r="J45" s="585"/>
      <c r="K45" s="586">
        <v>0.5</v>
      </c>
      <c r="L45" s="585"/>
      <c r="M45" s="1430">
        <f t="shared" si="3"/>
        <v>0.5</v>
      </c>
      <c r="N45" s="157"/>
      <c r="O45" s="157"/>
      <c r="P45" s="157"/>
      <c r="Q45" s="590"/>
    </row>
    <row r="46" spans="3:17" ht="57" customHeight="1">
      <c r="C46" s="770" t="s">
        <v>3274</v>
      </c>
      <c r="D46" s="582" t="s">
        <v>3275</v>
      </c>
      <c r="E46" s="583" t="s">
        <v>111</v>
      </c>
      <c r="F46" s="584">
        <v>45658</v>
      </c>
      <c r="G46" s="584">
        <v>45992</v>
      </c>
      <c r="H46" s="582" t="s">
        <v>3273</v>
      </c>
      <c r="I46" s="583" t="s">
        <v>3272</v>
      </c>
      <c r="J46" s="585"/>
      <c r="K46" s="586"/>
      <c r="L46" s="585">
        <v>0.6</v>
      </c>
      <c r="M46" s="1430">
        <f>SUM(J46:L46)</f>
        <v>0.6</v>
      </c>
      <c r="N46" s="157"/>
      <c r="O46" s="157"/>
      <c r="P46" s="157"/>
      <c r="Q46" s="590"/>
    </row>
    <row r="47" spans="3:17" ht="90" customHeight="1">
      <c r="C47" s="581" t="s">
        <v>3076</v>
      </c>
      <c r="D47" s="582" t="s">
        <v>3077</v>
      </c>
      <c r="E47" s="583" t="s">
        <v>111</v>
      </c>
      <c r="F47" s="584">
        <v>45658</v>
      </c>
      <c r="G47" s="584">
        <v>45992</v>
      </c>
      <c r="H47" s="582" t="s">
        <v>3078</v>
      </c>
      <c r="I47" s="583" t="s">
        <v>23</v>
      </c>
      <c r="J47" s="585"/>
      <c r="K47" s="586">
        <v>2</v>
      </c>
      <c r="L47" s="585"/>
      <c r="M47" s="1430">
        <f t="shared" si="3"/>
        <v>2</v>
      </c>
      <c r="N47" s="157"/>
      <c r="O47" s="157"/>
      <c r="P47" s="157"/>
      <c r="Q47" s="590"/>
    </row>
    <row r="48" spans="3:17" ht="35.25" customHeight="1">
      <c r="C48" s="587" t="s">
        <v>3079</v>
      </c>
      <c r="D48" s="582" t="s">
        <v>3080</v>
      </c>
      <c r="E48" s="583" t="s">
        <v>111</v>
      </c>
      <c r="F48" s="584">
        <v>45658</v>
      </c>
      <c r="G48" s="584">
        <v>45992</v>
      </c>
      <c r="H48" s="582" t="s">
        <v>3081</v>
      </c>
      <c r="I48" s="583" t="s">
        <v>23</v>
      </c>
      <c r="J48" s="585"/>
      <c r="K48" s="586">
        <v>1.5</v>
      </c>
      <c r="L48" s="585"/>
      <c r="M48" s="1430">
        <f t="shared" si="3"/>
        <v>1.5</v>
      </c>
      <c r="N48" s="157"/>
      <c r="O48" s="157"/>
      <c r="P48" s="157"/>
      <c r="Q48" s="590"/>
    </row>
    <row r="49" spans="3:17" ht="35.25" customHeight="1">
      <c r="C49" s="1431" t="s">
        <v>3082</v>
      </c>
      <c r="D49" s="1432" t="s">
        <v>3083</v>
      </c>
      <c r="E49" s="1433"/>
      <c r="F49" s="1434"/>
      <c r="G49" s="1434"/>
      <c r="H49" s="1433"/>
      <c r="I49" s="1433"/>
      <c r="J49" s="1435"/>
      <c r="K49" s="1435"/>
      <c r="L49" s="1435"/>
      <c r="M49" s="1436"/>
      <c r="N49" s="1437"/>
      <c r="O49" s="1437"/>
      <c r="P49" s="1437"/>
      <c r="Q49" s="590"/>
    </row>
    <row r="50" spans="3:17" ht="35.25" customHeight="1">
      <c r="C50" s="581" t="s">
        <v>3084</v>
      </c>
      <c r="D50" s="582" t="s">
        <v>3085</v>
      </c>
      <c r="E50" s="583" t="s">
        <v>111</v>
      </c>
      <c r="F50" s="584">
        <v>45658</v>
      </c>
      <c r="G50" s="584">
        <v>45992</v>
      </c>
      <c r="H50" s="582" t="s">
        <v>3086</v>
      </c>
      <c r="I50" s="583" t="s">
        <v>23</v>
      </c>
      <c r="J50" s="585"/>
      <c r="K50" s="586">
        <v>3.2</v>
      </c>
      <c r="L50" s="585"/>
      <c r="M50" s="1430">
        <f>SUM(J50:L50)</f>
        <v>3.2</v>
      </c>
      <c r="N50" s="157"/>
      <c r="O50" s="157"/>
      <c r="P50" s="157"/>
      <c r="Q50" s="590"/>
    </row>
    <row r="51" spans="3:17" ht="35.25" customHeight="1">
      <c r="C51" s="587" t="s">
        <v>3087</v>
      </c>
      <c r="D51" s="582" t="s">
        <v>3088</v>
      </c>
      <c r="E51" s="583" t="s">
        <v>111</v>
      </c>
      <c r="F51" s="584">
        <v>45658</v>
      </c>
      <c r="G51" s="584">
        <v>45992</v>
      </c>
      <c r="H51" s="582" t="s">
        <v>3089</v>
      </c>
      <c r="I51" s="583" t="s">
        <v>23</v>
      </c>
      <c r="J51" s="585"/>
      <c r="K51" s="586">
        <v>3</v>
      </c>
      <c r="L51" s="585"/>
      <c r="M51" s="1430">
        <f>SUM(J51:L51)</f>
        <v>3</v>
      </c>
      <c r="N51" s="157"/>
      <c r="O51" s="157"/>
      <c r="P51" s="157"/>
      <c r="Q51" s="590"/>
    </row>
    <row r="52" spans="3:17" ht="35.25" customHeight="1">
      <c r="C52" s="581" t="s">
        <v>3090</v>
      </c>
      <c r="D52" s="582" t="s">
        <v>3091</v>
      </c>
      <c r="E52" s="583" t="s">
        <v>111</v>
      </c>
      <c r="F52" s="584">
        <v>45658</v>
      </c>
      <c r="G52" s="584">
        <v>45992</v>
      </c>
      <c r="H52" s="582" t="s">
        <v>3092</v>
      </c>
      <c r="I52" s="583" t="s">
        <v>23</v>
      </c>
      <c r="J52" s="585"/>
      <c r="K52" s="586">
        <v>1</v>
      </c>
      <c r="L52" s="585"/>
      <c r="M52" s="1430">
        <f>SUM(J52:L52)</f>
        <v>1</v>
      </c>
      <c r="N52" s="157"/>
      <c r="O52" s="157"/>
      <c r="P52" s="157"/>
      <c r="Q52" s="590"/>
    </row>
    <row r="53" spans="3:17" ht="35.25" customHeight="1">
      <c r="C53" s="581" t="s">
        <v>3093</v>
      </c>
      <c r="D53" s="582" t="s">
        <v>3094</v>
      </c>
      <c r="E53" s="588"/>
      <c r="F53" s="588"/>
      <c r="G53" s="588"/>
      <c r="H53" s="582" t="s">
        <v>3095</v>
      </c>
      <c r="I53" s="583" t="s">
        <v>23</v>
      </c>
      <c r="J53" s="585"/>
      <c r="K53" s="586">
        <v>1.2</v>
      </c>
      <c r="L53" s="585"/>
      <c r="M53" s="1430">
        <f>SUM(J53:L53)</f>
        <v>1.2</v>
      </c>
      <c r="N53" s="157"/>
      <c r="O53" s="157"/>
      <c r="P53" s="157"/>
      <c r="Q53" s="590"/>
    </row>
    <row r="54" spans="3:17" ht="35.25" customHeight="1">
      <c r="C54" s="587" t="s">
        <v>3096</v>
      </c>
      <c r="D54" s="1629" t="s">
        <v>3097</v>
      </c>
      <c r="E54" s="588"/>
      <c r="F54" s="588"/>
      <c r="G54" s="588"/>
      <c r="H54" s="588"/>
      <c r="I54" s="588"/>
      <c r="J54" s="585"/>
      <c r="K54" s="585"/>
      <c r="L54" s="585"/>
      <c r="M54" s="1430"/>
      <c r="N54" s="157"/>
      <c r="O54" s="157"/>
      <c r="P54" s="157"/>
      <c r="Q54" s="590"/>
    </row>
    <row r="55" spans="3:17" ht="35.25" customHeight="1">
      <c r="C55" s="587" t="s">
        <v>3098</v>
      </c>
      <c r="D55" s="582" t="s">
        <v>3099</v>
      </c>
      <c r="E55" s="583" t="s">
        <v>111</v>
      </c>
      <c r="F55" s="584">
        <v>45658</v>
      </c>
      <c r="G55" s="584">
        <v>45992</v>
      </c>
      <c r="H55" s="582" t="s">
        <v>3100</v>
      </c>
      <c r="I55" s="583" t="s">
        <v>23</v>
      </c>
      <c r="J55" s="586">
        <v>1.5</v>
      </c>
      <c r="K55" s="585"/>
      <c r="L55" s="585"/>
      <c r="M55" s="1430">
        <f t="shared" ref="M55:M60" si="4">SUM(J55:L55)</f>
        <v>1.5</v>
      </c>
      <c r="N55" s="157"/>
      <c r="O55" s="157"/>
      <c r="P55" s="157"/>
      <c r="Q55" s="590"/>
    </row>
    <row r="56" spans="3:17" ht="81" customHeight="1">
      <c r="C56" s="587" t="s">
        <v>3101</v>
      </c>
      <c r="D56" s="582" t="s">
        <v>3102</v>
      </c>
      <c r="E56" s="583" t="s">
        <v>111</v>
      </c>
      <c r="F56" s="584">
        <v>45658</v>
      </c>
      <c r="G56" s="584">
        <v>45992</v>
      </c>
      <c r="H56" s="582" t="s">
        <v>3103</v>
      </c>
      <c r="I56" s="583" t="s">
        <v>23</v>
      </c>
      <c r="J56" s="585"/>
      <c r="K56" s="586">
        <v>1</v>
      </c>
      <c r="L56" s="585"/>
      <c r="M56" s="1430">
        <f t="shared" si="4"/>
        <v>1</v>
      </c>
      <c r="N56" s="157"/>
      <c r="O56" s="157"/>
      <c r="P56" s="157"/>
      <c r="Q56" s="590"/>
    </row>
    <row r="57" spans="3:17" ht="51.75" customHeight="1">
      <c r="C57" s="561" t="s">
        <v>3104</v>
      </c>
      <c r="D57" s="562" t="s">
        <v>3105</v>
      </c>
      <c r="E57" s="564" t="s">
        <v>111</v>
      </c>
      <c r="F57" s="565">
        <v>45658</v>
      </c>
      <c r="G57" s="565">
        <v>45992</v>
      </c>
      <c r="H57" s="562" t="s">
        <v>3106</v>
      </c>
      <c r="I57" s="564" t="s">
        <v>23</v>
      </c>
      <c r="J57" s="567"/>
      <c r="K57" s="569">
        <v>10</v>
      </c>
      <c r="L57" s="567"/>
      <c r="M57" s="708">
        <f t="shared" si="4"/>
        <v>10</v>
      </c>
      <c r="N57" s="43"/>
      <c r="O57" s="43"/>
      <c r="P57" s="43"/>
    </row>
    <row r="58" spans="3:17" ht="51.75" customHeight="1">
      <c r="C58" s="561" t="s">
        <v>3107</v>
      </c>
      <c r="D58" s="562" t="s">
        <v>3108</v>
      </c>
      <c r="E58" s="564" t="s">
        <v>111</v>
      </c>
      <c r="F58" s="565">
        <v>45658</v>
      </c>
      <c r="G58" s="565">
        <v>45992</v>
      </c>
      <c r="H58" s="562" t="s">
        <v>3106</v>
      </c>
      <c r="I58" s="564" t="s">
        <v>23</v>
      </c>
      <c r="J58" s="567"/>
      <c r="K58" s="569">
        <v>1.5</v>
      </c>
      <c r="L58" s="567"/>
      <c r="M58" s="708">
        <f t="shared" si="4"/>
        <v>1.5</v>
      </c>
      <c r="N58" s="43"/>
      <c r="O58" s="43"/>
      <c r="P58" s="43"/>
    </row>
    <row r="59" spans="3:17" ht="54" customHeight="1">
      <c r="C59" s="561" t="s">
        <v>3109</v>
      </c>
      <c r="D59" s="562" t="s">
        <v>3110</v>
      </c>
      <c r="E59" s="564" t="s">
        <v>111</v>
      </c>
      <c r="F59" s="565">
        <v>45658</v>
      </c>
      <c r="G59" s="565">
        <v>45992</v>
      </c>
      <c r="H59" s="562" t="s">
        <v>3111</v>
      </c>
      <c r="I59" s="564" t="s">
        <v>23</v>
      </c>
      <c r="J59" s="567"/>
      <c r="K59" s="569">
        <v>1</v>
      </c>
      <c r="L59" s="567"/>
      <c r="M59" s="708">
        <f t="shared" si="4"/>
        <v>1</v>
      </c>
      <c r="N59" s="43"/>
      <c r="O59" s="43"/>
      <c r="P59" s="43"/>
    </row>
    <row r="60" spans="3:17" ht="31.5" customHeight="1">
      <c r="C60" s="2346" t="s">
        <v>858</v>
      </c>
      <c r="D60" s="2347"/>
      <c r="E60" s="2347"/>
      <c r="F60" s="2347"/>
      <c r="G60" s="2347"/>
      <c r="H60" s="2347"/>
      <c r="I60" s="2347"/>
      <c r="J60" s="118">
        <f>SUM(J11:J59)</f>
        <v>153.30000000000001</v>
      </c>
      <c r="K60" s="118">
        <f>SUM(K11:K59)</f>
        <v>114.5</v>
      </c>
      <c r="L60" s="118">
        <f>SUM(L11:L59)</f>
        <v>80.3</v>
      </c>
      <c r="M60" s="118">
        <f t="shared" si="4"/>
        <v>348.1</v>
      </c>
      <c r="N60" s="128"/>
      <c r="O60" s="128"/>
      <c r="P60" s="128"/>
    </row>
    <row r="61" spans="3:17" ht="33" customHeight="1">
      <c r="C61" s="211"/>
      <c r="D61" s="212"/>
      <c r="E61" s="212"/>
      <c r="F61" s="212"/>
      <c r="G61" s="1789" t="s">
        <v>802</v>
      </c>
      <c r="H61" s="1789"/>
      <c r="I61" s="1789"/>
      <c r="J61" s="212"/>
      <c r="K61" s="212"/>
      <c r="L61" s="212"/>
      <c r="M61" s="212"/>
      <c r="N61" s="212"/>
      <c r="O61" s="212"/>
      <c r="P61" s="213"/>
    </row>
    <row r="62" spans="3:17" ht="30" customHeight="1">
      <c r="C62" s="2337" t="s">
        <v>347</v>
      </c>
      <c r="D62" s="2338"/>
      <c r="E62" s="2338"/>
      <c r="F62" s="2338"/>
      <c r="G62" s="2338"/>
      <c r="H62" s="2338"/>
      <c r="I62" s="2338"/>
      <c r="J62" s="2338"/>
      <c r="K62" s="2338"/>
      <c r="L62" s="2338"/>
      <c r="M62" s="2338"/>
      <c r="N62" s="2338"/>
      <c r="O62" s="2338"/>
      <c r="P62" s="2339"/>
    </row>
    <row r="63" spans="3:17" ht="89.25" customHeight="1">
      <c r="C63" s="1630" t="s">
        <v>1630</v>
      </c>
      <c r="D63" s="1631" t="s">
        <v>598</v>
      </c>
      <c r="E63" s="1632" t="s">
        <v>215</v>
      </c>
      <c r="F63" s="632">
        <v>45658</v>
      </c>
      <c r="G63" s="632">
        <v>45992</v>
      </c>
      <c r="H63" s="472" t="s">
        <v>2983</v>
      </c>
      <c r="I63" s="1633" t="s">
        <v>23</v>
      </c>
      <c r="J63" s="1634">
        <v>20</v>
      </c>
      <c r="K63" s="1635">
        <v>10.1</v>
      </c>
      <c r="L63" s="1634">
        <v>4</v>
      </c>
      <c r="M63" s="1634">
        <f>SUM(J63:L63)</f>
        <v>34.1</v>
      </c>
      <c r="N63" s="653"/>
      <c r="O63" s="653"/>
      <c r="P63" s="653"/>
    </row>
    <row r="64" spans="3:17" ht="72">
      <c r="C64" s="630" t="s">
        <v>1631</v>
      </c>
      <c r="D64" s="778" t="s">
        <v>1651</v>
      </c>
      <c r="E64" s="631" t="s">
        <v>625</v>
      </c>
      <c r="F64" s="632">
        <v>45658</v>
      </c>
      <c r="G64" s="632">
        <v>45992</v>
      </c>
      <c r="H64" s="633" t="s">
        <v>1652</v>
      </c>
      <c r="I64" s="634" t="s">
        <v>23</v>
      </c>
      <c r="J64" s="646">
        <v>2</v>
      </c>
      <c r="K64" s="644"/>
      <c r="L64" s="645"/>
      <c r="M64" s="646">
        <f>SUM(J64:L64)</f>
        <v>2</v>
      </c>
      <c r="N64" s="647"/>
      <c r="O64" s="648"/>
      <c r="P64" s="647"/>
    </row>
    <row r="65" spans="3:16" ht="13.5" customHeight="1">
      <c r="C65" s="628"/>
      <c r="D65" s="1758"/>
      <c r="E65" s="628"/>
      <c r="F65" s="628"/>
      <c r="G65" s="628"/>
      <c r="H65" s="628"/>
      <c r="I65" s="627"/>
      <c r="J65" s="649"/>
      <c r="K65" s="650"/>
      <c r="L65" s="649"/>
      <c r="M65" s="649"/>
      <c r="N65" s="649"/>
      <c r="O65" s="650"/>
      <c r="P65" s="649"/>
    </row>
    <row r="66" spans="3:16" ht="82.5" customHeight="1">
      <c r="C66" s="642" t="s">
        <v>1632</v>
      </c>
      <c r="D66" s="778" t="s">
        <v>1653</v>
      </c>
      <c r="E66" s="634" t="s">
        <v>76</v>
      </c>
      <c r="F66" s="632">
        <v>45658</v>
      </c>
      <c r="G66" s="643">
        <v>45992</v>
      </c>
      <c r="H66" s="633" t="s">
        <v>1654</v>
      </c>
      <c r="I66" s="634" t="s">
        <v>23</v>
      </c>
      <c r="J66" s="646">
        <v>10</v>
      </c>
      <c r="K66" s="644"/>
      <c r="L66" s="645"/>
      <c r="M66" s="651">
        <f t="shared" ref="M66:M71" si="5">SUM(J66:L66)</f>
        <v>10</v>
      </c>
      <c r="N66" s="647"/>
      <c r="O66" s="648"/>
      <c r="P66" s="647"/>
    </row>
    <row r="67" spans="3:16" ht="30" customHeight="1">
      <c r="C67" s="638" t="s">
        <v>1633</v>
      </c>
      <c r="D67" s="1759" t="s">
        <v>1655</v>
      </c>
      <c r="E67" s="639" t="s">
        <v>625</v>
      </c>
      <c r="F67" s="640">
        <v>45658</v>
      </c>
      <c r="G67" s="640">
        <v>45992</v>
      </c>
      <c r="H67" s="641" t="s">
        <v>1656</v>
      </c>
      <c r="I67" s="652" t="s">
        <v>23</v>
      </c>
      <c r="J67" s="654"/>
      <c r="K67" s="655">
        <v>0.05</v>
      </c>
      <c r="L67" s="654"/>
      <c r="M67" s="657">
        <f t="shared" si="5"/>
        <v>0.05</v>
      </c>
      <c r="N67" s="653"/>
      <c r="O67" s="629"/>
      <c r="P67" s="653"/>
    </row>
    <row r="68" spans="3:16" ht="45.75" customHeight="1">
      <c r="C68" s="638" t="s">
        <v>1634</v>
      </c>
      <c r="D68" s="1759" t="s">
        <v>1657</v>
      </c>
      <c r="E68" s="639" t="s">
        <v>1658</v>
      </c>
      <c r="F68" s="640">
        <v>45658</v>
      </c>
      <c r="G68" s="640">
        <v>45992</v>
      </c>
      <c r="H68" s="641" t="s">
        <v>1659</v>
      </c>
      <c r="I68" s="652" t="s">
        <v>23</v>
      </c>
      <c r="J68" s="654"/>
      <c r="K68" s="656">
        <v>3</v>
      </c>
      <c r="L68" s="654"/>
      <c r="M68" s="658">
        <f t="shared" si="5"/>
        <v>3</v>
      </c>
      <c r="N68" s="653"/>
      <c r="O68" s="637"/>
      <c r="P68" s="653"/>
    </row>
    <row r="69" spans="3:16" ht="30" customHeight="1">
      <c r="C69" s="638" t="s">
        <v>1635</v>
      </c>
      <c r="D69" s="1759" t="s">
        <v>1660</v>
      </c>
      <c r="E69" s="639" t="s">
        <v>1658</v>
      </c>
      <c r="F69" s="640">
        <v>45658</v>
      </c>
      <c r="G69" s="640">
        <v>45992</v>
      </c>
      <c r="H69" s="641" t="s">
        <v>1661</v>
      </c>
      <c r="I69" s="652" t="s">
        <v>23</v>
      </c>
      <c r="J69" s="654"/>
      <c r="K69" s="656">
        <v>0.5</v>
      </c>
      <c r="L69" s="656">
        <v>0.5</v>
      </c>
      <c r="M69" s="658">
        <f t="shared" si="5"/>
        <v>1</v>
      </c>
      <c r="N69" s="653"/>
      <c r="O69" s="637"/>
      <c r="P69" s="653"/>
    </row>
    <row r="70" spans="3:16" ht="43.5" customHeight="1">
      <c r="C70" s="638" t="s">
        <v>1636</v>
      </c>
      <c r="D70" s="1759" t="s">
        <v>1662</v>
      </c>
      <c r="E70" s="639" t="s">
        <v>625</v>
      </c>
      <c r="F70" s="640">
        <v>45658</v>
      </c>
      <c r="G70" s="640">
        <v>45992</v>
      </c>
      <c r="H70" s="641" t="s">
        <v>1663</v>
      </c>
      <c r="I70" s="652" t="s">
        <v>23</v>
      </c>
      <c r="J70" s="654"/>
      <c r="K70" s="656">
        <v>0.1</v>
      </c>
      <c r="L70" s="654"/>
      <c r="M70" s="658">
        <f t="shared" si="5"/>
        <v>0.1</v>
      </c>
      <c r="N70" s="653"/>
      <c r="O70" s="637"/>
      <c r="P70" s="653"/>
    </row>
    <row r="71" spans="3:16" ht="30" customHeight="1">
      <c r="C71" s="638" t="s">
        <v>1637</v>
      </c>
      <c r="D71" s="1759" t="s">
        <v>1210</v>
      </c>
      <c r="E71" s="639" t="s">
        <v>1658</v>
      </c>
      <c r="F71" s="640">
        <v>45658</v>
      </c>
      <c r="G71" s="640">
        <v>45992</v>
      </c>
      <c r="H71" s="641" t="s">
        <v>1664</v>
      </c>
      <c r="I71" s="652" t="s">
        <v>23</v>
      </c>
      <c r="J71" s="654"/>
      <c r="K71" s="655">
        <v>1.5</v>
      </c>
      <c r="L71" s="654"/>
      <c r="M71" s="657">
        <f t="shared" si="5"/>
        <v>1.5</v>
      </c>
      <c r="N71" s="653"/>
      <c r="O71" s="637"/>
      <c r="P71" s="653"/>
    </row>
    <row r="72" spans="3:16" ht="30" customHeight="1">
      <c r="C72" s="676" t="s">
        <v>626</v>
      </c>
      <c r="D72" s="678" t="s">
        <v>1665</v>
      </c>
      <c r="E72" s="659"/>
      <c r="F72" s="659"/>
      <c r="G72" s="659"/>
      <c r="H72" s="659"/>
      <c r="I72" s="659"/>
      <c r="J72" s="659"/>
      <c r="K72" s="659"/>
      <c r="L72" s="659"/>
      <c r="M72" s="659"/>
      <c r="N72" s="660"/>
      <c r="O72" s="660"/>
      <c r="P72" s="661"/>
    </row>
    <row r="73" spans="3:16" ht="30" customHeight="1">
      <c r="C73" s="351" t="s">
        <v>627</v>
      </c>
      <c r="D73" s="354" t="s">
        <v>1666</v>
      </c>
      <c r="E73" s="352" t="s">
        <v>625</v>
      </c>
      <c r="F73" s="353">
        <v>45658</v>
      </c>
      <c r="G73" s="353">
        <v>45992</v>
      </c>
      <c r="H73" s="354" t="s">
        <v>1663</v>
      </c>
      <c r="I73" s="352" t="s">
        <v>23</v>
      </c>
      <c r="J73" s="662"/>
      <c r="K73" s="663">
        <v>1</v>
      </c>
      <c r="L73" s="662"/>
      <c r="M73" s="664">
        <f t="shared" ref="M73:M82" si="6">SUM(J73:L73)</f>
        <v>1</v>
      </c>
      <c r="N73" s="653"/>
      <c r="O73" s="637"/>
      <c r="P73" s="653"/>
    </row>
    <row r="74" spans="3:16" ht="30" customHeight="1">
      <c r="C74" s="351" t="s">
        <v>1638</v>
      </c>
      <c r="D74" s="354" t="s">
        <v>1667</v>
      </c>
      <c r="E74" s="352" t="s">
        <v>625</v>
      </c>
      <c r="F74" s="353">
        <v>45658</v>
      </c>
      <c r="G74" s="353">
        <v>45992</v>
      </c>
      <c r="H74" s="354" t="s">
        <v>1668</v>
      </c>
      <c r="I74" s="352" t="s">
        <v>23</v>
      </c>
      <c r="J74" s="662"/>
      <c r="K74" s="665">
        <v>1.5</v>
      </c>
      <c r="L74" s="662"/>
      <c r="M74" s="666">
        <f t="shared" si="6"/>
        <v>1.5</v>
      </c>
      <c r="N74" s="653"/>
      <c r="O74" s="637"/>
      <c r="P74" s="653"/>
    </row>
    <row r="75" spans="3:16" ht="30" customHeight="1">
      <c r="C75" s="351" t="s">
        <v>629</v>
      </c>
      <c r="D75" s="354" t="s">
        <v>628</v>
      </c>
      <c r="E75" s="352" t="s">
        <v>625</v>
      </c>
      <c r="F75" s="353">
        <v>45658</v>
      </c>
      <c r="G75" s="353">
        <v>45992</v>
      </c>
      <c r="H75" s="354" t="s">
        <v>1669</v>
      </c>
      <c r="I75" s="352" t="s">
        <v>23</v>
      </c>
      <c r="J75" s="662"/>
      <c r="K75" s="663">
        <v>4</v>
      </c>
      <c r="L75" s="665">
        <v>1</v>
      </c>
      <c r="M75" s="664">
        <f t="shared" si="6"/>
        <v>5</v>
      </c>
      <c r="N75" s="653"/>
      <c r="O75" s="637"/>
      <c r="P75" s="653"/>
    </row>
    <row r="76" spans="3:16" ht="30" customHeight="1">
      <c r="C76" s="351" t="s">
        <v>632</v>
      </c>
      <c r="D76" s="354" t="s">
        <v>630</v>
      </c>
      <c r="E76" s="352" t="s">
        <v>625</v>
      </c>
      <c r="F76" s="353">
        <v>45658</v>
      </c>
      <c r="G76" s="353">
        <v>45992</v>
      </c>
      <c r="H76" s="354" t="s">
        <v>631</v>
      </c>
      <c r="I76" s="352" t="s">
        <v>23</v>
      </c>
      <c r="J76" s="662"/>
      <c r="K76" s="663">
        <v>0.2</v>
      </c>
      <c r="L76" s="662"/>
      <c r="M76" s="664">
        <f t="shared" si="6"/>
        <v>0.2</v>
      </c>
      <c r="N76" s="653"/>
      <c r="O76" s="637"/>
      <c r="P76" s="653"/>
    </row>
    <row r="77" spans="3:16" ht="30" customHeight="1">
      <c r="C77" s="351" t="s">
        <v>1639</v>
      </c>
      <c r="D77" s="354" t="s">
        <v>1670</v>
      </c>
      <c r="E77" s="352" t="s">
        <v>625</v>
      </c>
      <c r="F77" s="353">
        <v>45658</v>
      </c>
      <c r="G77" s="353">
        <v>45992</v>
      </c>
      <c r="H77" s="354" t="s">
        <v>633</v>
      </c>
      <c r="I77" s="352" t="s">
        <v>23</v>
      </c>
      <c r="J77" s="662"/>
      <c r="K77" s="663">
        <v>0.3</v>
      </c>
      <c r="L77" s="662"/>
      <c r="M77" s="664">
        <f t="shared" si="6"/>
        <v>0.3</v>
      </c>
      <c r="N77" s="653"/>
      <c r="O77" s="637"/>
      <c r="P77" s="653"/>
    </row>
    <row r="78" spans="3:16" ht="30" customHeight="1">
      <c r="C78" s="351" t="s">
        <v>1640</v>
      </c>
      <c r="D78" s="354" t="s">
        <v>1671</v>
      </c>
      <c r="E78" s="352" t="s">
        <v>625</v>
      </c>
      <c r="F78" s="353">
        <v>45658</v>
      </c>
      <c r="G78" s="353">
        <v>45992</v>
      </c>
      <c r="H78" s="354" t="s">
        <v>1672</v>
      </c>
      <c r="I78" s="352" t="s">
        <v>23</v>
      </c>
      <c r="J78" s="662"/>
      <c r="K78" s="663">
        <v>0.5</v>
      </c>
      <c r="L78" s="662"/>
      <c r="M78" s="664">
        <f t="shared" si="6"/>
        <v>0.5</v>
      </c>
      <c r="N78" s="653"/>
      <c r="O78" s="637"/>
      <c r="P78" s="653"/>
    </row>
    <row r="79" spans="3:16" ht="30" customHeight="1">
      <c r="C79" s="351" t="s">
        <v>1641</v>
      </c>
      <c r="D79" s="354" t="s">
        <v>1673</v>
      </c>
      <c r="E79" s="352" t="s">
        <v>625</v>
      </c>
      <c r="F79" s="353">
        <v>45658</v>
      </c>
      <c r="G79" s="353">
        <v>45992</v>
      </c>
      <c r="H79" s="354" t="s">
        <v>1674</v>
      </c>
      <c r="I79" s="352" t="s">
        <v>23</v>
      </c>
      <c r="J79" s="662"/>
      <c r="K79" s="663">
        <v>0.5</v>
      </c>
      <c r="L79" s="662"/>
      <c r="M79" s="664">
        <f t="shared" si="6"/>
        <v>0.5</v>
      </c>
      <c r="N79" s="653"/>
      <c r="O79" s="637"/>
      <c r="P79" s="653"/>
    </row>
    <row r="80" spans="3:16" ht="30" customHeight="1">
      <c r="C80" s="351" t="s">
        <v>1642</v>
      </c>
      <c r="D80" s="354" t="s">
        <v>1675</v>
      </c>
      <c r="E80" s="352" t="s">
        <v>625</v>
      </c>
      <c r="F80" s="353">
        <v>45658</v>
      </c>
      <c r="G80" s="353">
        <v>45992</v>
      </c>
      <c r="H80" s="354" t="s">
        <v>1676</v>
      </c>
      <c r="I80" s="352" t="s">
        <v>23</v>
      </c>
      <c r="J80" s="662"/>
      <c r="K80" s="663">
        <v>0.5</v>
      </c>
      <c r="L80" s="662"/>
      <c r="M80" s="664">
        <f t="shared" si="6"/>
        <v>0.5</v>
      </c>
      <c r="N80" s="653"/>
      <c r="O80" s="637"/>
      <c r="P80" s="653"/>
    </row>
    <row r="81" spans="3:16" ht="30" customHeight="1">
      <c r="C81" s="351" t="s">
        <v>1643</v>
      </c>
      <c r="D81" s="355" t="s">
        <v>1677</v>
      </c>
      <c r="E81" s="356" t="s">
        <v>625</v>
      </c>
      <c r="F81" s="353">
        <v>45658</v>
      </c>
      <c r="G81" s="353">
        <v>45992</v>
      </c>
      <c r="H81" s="355" t="s">
        <v>1678</v>
      </c>
      <c r="I81" s="356" t="s">
        <v>23</v>
      </c>
      <c r="J81" s="667"/>
      <c r="K81" s="668">
        <f>100000/1000000</f>
        <v>0.1</v>
      </c>
      <c r="L81" s="667"/>
      <c r="M81" s="664">
        <f t="shared" si="6"/>
        <v>0.1</v>
      </c>
      <c r="N81" s="653"/>
      <c r="O81" s="637"/>
      <c r="P81" s="653"/>
    </row>
    <row r="82" spans="3:16" ht="30" customHeight="1">
      <c r="C82" s="351" t="s">
        <v>1644</v>
      </c>
      <c r="D82" s="355" t="s">
        <v>1679</v>
      </c>
      <c r="E82" s="356" t="s">
        <v>625</v>
      </c>
      <c r="F82" s="353">
        <v>45658</v>
      </c>
      <c r="G82" s="353">
        <v>45992</v>
      </c>
      <c r="H82" s="355" t="s">
        <v>1680</v>
      </c>
      <c r="I82" s="356" t="s">
        <v>23</v>
      </c>
      <c r="J82" s="667"/>
      <c r="K82" s="668">
        <f>3000000/1000000</f>
        <v>3</v>
      </c>
      <c r="L82" s="667"/>
      <c r="M82" s="664">
        <f t="shared" si="6"/>
        <v>3</v>
      </c>
      <c r="N82" s="653"/>
      <c r="O82" s="637"/>
      <c r="P82" s="653"/>
    </row>
    <row r="83" spans="3:16" ht="30" customHeight="1">
      <c r="C83" s="676" t="s">
        <v>634</v>
      </c>
      <c r="D83" s="677" t="s">
        <v>1681</v>
      </c>
      <c r="E83" s="671"/>
      <c r="F83" s="671"/>
      <c r="G83" s="671"/>
      <c r="H83" s="671"/>
      <c r="I83" s="671"/>
      <c r="J83" s="672"/>
      <c r="K83" s="672"/>
      <c r="L83" s="672"/>
      <c r="M83" s="673"/>
      <c r="N83" s="674"/>
      <c r="O83" s="675"/>
      <c r="P83" s="674"/>
    </row>
    <row r="84" spans="3:16" ht="30" customHeight="1">
      <c r="C84" s="351" t="s">
        <v>635</v>
      </c>
      <c r="D84" s="354" t="s">
        <v>348</v>
      </c>
      <c r="E84" s="356" t="s">
        <v>625</v>
      </c>
      <c r="F84" s="353">
        <v>45658</v>
      </c>
      <c r="G84" s="353">
        <v>45992</v>
      </c>
      <c r="H84" s="354" t="s">
        <v>349</v>
      </c>
      <c r="I84" s="352" t="s">
        <v>484</v>
      </c>
      <c r="J84" s="662"/>
      <c r="K84" s="663">
        <v>0.5</v>
      </c>
      <c r="L84" s="662"/>
      <c r="M84" s="669">
        <f t="shared" ref="M84:M102" si="7">SUM(J84:L84)</f>
        <v>0.5</v>
      </c>
      <c r="N84" s="653"/>
      <c r="O84" s="637"/>
      <c r="P84" s="653"/>
    </row>
    <row r="85" spans="3:16" ht="30" customHeight="1">
      <c r="C85" s="351" t="s">
        <v>636</v>
      </c>
      <c r="D85" s="355" t="s">
        <v>1682</v>
      </c>
      <c r="E85" s="356" t="s">
        <v>625</v>
      </c>
      <c r="F85" s="353">
        <v>45658</v>
      </c>
      <c r="G85" s="353">
        <v>45992</v>
      </c>
      <c r="H85" s="355" t="s">
        <v>1683</v>
      </c>
      <c r="I85" s="356" t="s">
        <v>23</v>
      </c>
      <c r="J85" s="667"/>
      <c r="K85" s="668">
        <f>500000/1000000</f>
        <v>0.5</v>
      </c>
      <c r="L85" s="667"/>
      <c r="M85" s="669">
        <f t="shared" si="7"/>
        <v>0.5</v>
      </c>
      <c r="N85" s="653"/>
      <c r="O85" s="637"/>
      <c r="P85" s="653"/>
    </row>
    <row r="86" spans="3:16" ht="30" customHeight="1">
      <c r="C86" s="351" t="s">
        <v>637</v>
      </c>
      <c r="D86" s="355" t="s">
        <v>1684</v>
      </c>
      <c r="E86" s="356" t="s">
        <v>625</v>
      </c>
      <c r="F86" s="353">
        <v>45658</v>
      </c>
      <c r="G86" s="353">
        <v>45992</v>
      </c>
      <c r="H86" s="355" t="s">
        <v>1685</v>
      </c>
      <c r="I86" s="356" t="s">
        <v>23</v>
      </c>
      <c r="J86" s="667"/>
      <c r="K86" s="668">
        <f>300000/1000000</f>
        <v>0.3</v>
      </c>
      <c r="L86" s="667"/>
      <c r="M86" s="669">
        <f t="shared" si="7"/>
        <v>0.3</v>
      </c>
      <c r="N86" s="653"/>
      <c r="O86" s="637"/>
      <c r="P86" s="653"/>
    </row>
    <row r="87" spans="3:16" ht="30" customHeight="1">
      <c r="C87" s="351" t="s">
        <v>638</v>
      </c>
      <c r="D87" s="355" t="s">
        <v>1686</v>
      </c>
      <c r="E87" s="356" t="s">
        <v>625</v>
      </c>
      <c r="F87" s="353">
        <v>45658</v>
      </c>
      <c r="G87" s="353">
        <v>45992</v>
      </c>
      <c r="H87" s="355" t="s">
        <v>1687</v>
      </c>
      <c r="I87" s="356" t="s">
        <v>23</v>
      </c>
      <c r="J87" s="667"/>
      <c r="K87" s="668">
        <f>500000/1000000</f>
        <v>0.5</v>
      </c>
      <c r="L87" s="667"/>
      <c r="M87" s="669">
        <f t="shared" si="7"/>
        <v>0.5</v>
      </c>
      <c r="N87" s="653"/>
      <c r="O87" s="637"/>
      <c r="P87" s="653"/>
    </row>
    <row r="88" spans="3:16" ht="30" customHeight="1">
      <c r="C88" s="351" t="s">
        <v>639</v>
      </c>
      <c r="D88" s="355" t="s">
        <v>1688</v>
      </c>
      <c r="E88" s="356" t="s">
        <v>625</v>
      </c>
      <c r="F88" s="353">
        <v>45658</v>
      </c>
      <c r="G88" s="353">
        <v>45992</v>
      </c>
      <c r="H88" s="355" t="s">
        <v>1689</v>
      </c>
      <c r="I88" s="356" t="s">
        <v>23</v>
      </c>
      <c r="J88" s="670" t="s">
        <v>1690</v>
      </c>
      <c r="K88" s="668">
        <f>500000/1000000</f>
        <v>0.5</v>
      </c>
      <c r="L88" s="667"/>
      <c r="M88" s="669">
        <f t="shared" si="7"/>
        <v>0.5</v>
      </c>
      <c r="N88" s="653"/>
      <c r="O88" s="637"/>
      <c r="P88" s="653"/>
    </row>
    <row r="89" spans="3:16" ht="30" customHeight="1">
      <c r="C89" s="351" t="s">
        <v>640</v>
      </c>
      <c r="D89" s="355" t="s">
        <v>1691</v>
      </c>
      <c r="E89" s="356" t="s">
        <v>625</v>
      </c>
      <c r="F89" s="353">
        <v>45658</v>
      </c>
      <c r="G89" s="353">
        <v>45992</v>
      </c>
      <c r="H89" s="355" t="s">
        <v>1692</v>
      </c>
      <c r="I89" s="356" t="s">
        <v>23</v>
      </c>
      <c r="J89" s="670" t="s">
        <v>1690</v>
      </c>
      <c r="K89" s="668">
        <f>500000/1000000</f>
        <v>0.5</v>
      </c>
      <c r="L89" s="667"/>
      <c r="M89" s="669">
        <f t="shared" si="7"/>
        <v>0.5</v>
      </c>
      <c r="N89" s="653"/>
      <c r="O89" s="637"/>
      <c r="P89" s="653"/>
    </row>
    <row r="90" spans="3:16" ht="30" customHeight="1">
      <c r="C90" s="351" t="s">
        <v>641</v>
      </c>
      <c r="D90" s="355" t="s">
        <v>1693</v>
      </c>
      <c r="E90" s="356" t="s">
        <v>625</v>
      </c>
      <c r="F90" s="353">
        <v>45658</v>
      </c>
      <c r="G90" s="353">
        <v>45992</v>
      </c>
      <c r="H90" s="355" t="s">
        <v>1694</v>
      </c>
      <c r="I90" s="356" t="s">
        <v>23</v>
      </c>
      <c r="J90" s="667"/>
      <c r="K90" s="668">
        <f>5000000/1000000</f>
        <v>5</v>
      </c>
      <c r="L90" s="667"/>
      <c r="M90" s="669">
        <f t="shared" si="7"/>
        <v>5</v>
      </c>
      <c r="N90" s="653"/>
      <c r="O90" s="637"/>
      <c r="P90" s="653"/>
    </row>
    <row r="91" spans="3:16" ht="30" customHeight="1">
      <c r="C91" s="351" t="s">
        <v>1645</v>
      </c>
      <c r="D91" s="355" t="s">
        <v>1695</v>
      </c>
      <c r="E91" s="356" t="s">
        <v>625</v>
      </c>
      <c r="F91" s="353">
        <v>45658</v>
      </c>
      <c r="G91" s="353">
        <v>45992</v>
      </c>
      <c r="H91" s="355" t="s">
        <v>1696</v>
      </c>
      <c r="I91" s="356" t="s">
        <v>23</v>
      </c>
      <c r="J91" s="667"/>
      <c r="K91" s="668">
        <f>500000/1000000</f>
        <v>0.5</v>
      </c>
      <c r="L91" s="667"/>
      <c r="M91" s="669">
        <f t="shared" si="7"/>
        <v>0.5</v>
      </c>
      <c r="N91" s="653"/>
      <c r="O91" s="637"/>
      <c r="P91" s="653"/>
    </row>
    <row r="92" spans="3:16" ht="30" customHeight="1">
      <c r="C92" s="351" t="s">
        <v>1646</v>
      </c>
      <c r="D92" s="354" t="s">
        <v>1697</v>
      </c>
      <c r="E92" s="352" t="s">
        <v>625</v>
      </c>
      <c r="F92" s="353">
        <v>45658</v>
      </c>
      <c r="G92" s="353">
        <v>45992</v>
      </c>
      <c r="H92" s="354" t="s">
        <v>1698</v>
      </c>
      <c r="I92" s="352" t="s">
        <v>23</v>
      </c>
      <c r="J92" s="662"/>
      <c r="K92" s="668">
        <f>500000/1000000</f>
        <v>0.5</v>
      </c>
      <c r="L92" s="662"/>
      <c r="M92" s="669">
        <f t="shared" si="7"/>
        <v>0.5</v>
      </c>
      <c r="N92" s="653"/>
      <c r="O92" s="637"/>
      <c r="P92" s="653"/>
    </row>
    <row r="93" spans="3:16" ht="30" customHeight="1">
      <c r="C93" s="351" t="s">
        <v>1647</v>
      </c>
      <c r="D93" s="354" t="s">
        <v>1699</v>
      </c>
      <c r="E93" s="352" t="s">
        <v>625</v>
      </c>
      <c r="F93" s="353">
        <v>45658</v>
      </c>
      <c r="G93" s="353">
        <v>45992</v>
      </c>
      <c r="H93" s="354" t="s">
        <v>1700</v>
      </c>
      <c r="I93" s="352" t="s">
        <v>23</v>
      </c>
      <c r="J93" s="662"/>
      <c r="K93" s="663">
        <f>500000/1000000</f>
        <v>0.5</v>
      </c>
      <c r="L93" s="662"/>
      <c r="M93" s="664">
        <f t="shared" si="7"/>
        <v>0.5</v>
      </c>
      <c r="N93" s="653"/>
      <c r="O93" s="637"/>
      <c r="P93" s="653"/>
    </row>
    <row r="94" spans="3:16" ht="30" customHeight="1">
      <c r="C94" s="351" t="s">
        <v>1648</v>
      </c>
      <c r="D94" s="354" t="s">
        <v>1701</v>
      </c>
      <c r="E94" s="352" t="s">
        <v>625</v>
      </c>
      <c r="F94" s="353">
        <v>45658</v>
      </c>
      <c r="G94" s="353">
        <v>45992</v>
      </c>
      <c r="H94" s="354" t="s">
        <v>1702</v>
      </c>
      <c r="I94" s="352" t="s">
        <v>23</v>
      </c>
      <c r="J94" s="662"/>
      <c r="K94" s="663">
        <f>500000/1000000</f>
        <v>0.5</v>
      </c>
      <c r="L94" s="662"/>
      <c r="M94" s="664">
        <f t="shared" si="7"/>
        <v>0.5</v>
      </c>
      <c r="N94" s="653"/>
      <c r="O94" s="637"/>
      <c r="P94" s="653"/>
    </row>
    <row r="95" spans="3:16" ht="42.75" customHeight="1">
      <c r="C95" s="351" t="s">
        <v>1649</v>
      </c>
      <c r="D95" s="354" t="s">
        <v>1703</v>
      </c>
      <c r="E95" s="352" t="s">
        <v>625</v>
      </c>
      <c r="F95" s="353">
        <v>45658</v>
      </c>
      <c r="G95" s="353">
        <v>45992</v>
      </c>
      <c r="H95" s="354" t="s">
        <v>1704</v>
      </c>
      <c r="I95" s="352" t="s">
        <v>23</v>
      </c>
      <c r="J95" s="662"/>
      <c r="K95" s="663">
        <f>500000/1000000</f>
        <v>0.5</v>
      </c>
      <c r="L95" s="662"/>
      <c r="M95" s="664">
        <f t="shared" si="7"/>
        <v>0.5</v>
      </c>
      <c r="N95" s="653"/>
      <c r="O95" s="637"/>
      <c r="P95" s="653"/>
    </row>
    <row r="96" spans="3:16" ht="43.5" customHeight="1">
      <c r="C96" s="623" t="s">
        <v>1650</v>
      </c>
      <c r="D96" s="626" t="s">
        <v>1705</v>
      </c>
      <c r="E96" s="624" t="s">
        <v>625</v>
      </c>
      <c r="F96" s="625">
        <v>45658</v>
      </c>
      <c r="G96" s="625">
        <v>45992</v>
      </c>
      <c r="H96" s="626" t="s">
        <v>1706</v>
      </c>
      <c r="I96" s="624" t="s">
        <v>23</v>
      </c>
      <c r="J96" s="679"/>
      <c r="K96" s="680">
        <f>300000/1000000</f>
        <v>0.3</v>
      </c>
      <c r="L96" s="679"/>
      <c r="M96" s="681">
        <f t="shared" si="7"/>
        <v>0.3</v>
      </c>
      <c r="N96" s="635"/>
      <c r="O96" s="636"/>
      <c r="P96" s="635"/>
    </row>
    <row r="97" spans="3:16" ht="28.5" customHeight="1">
      <c r="C97" s="2340" t="s">
        <v>427</v>
      </c>
      <c r="D97" s="2341"/>
      <c r="E97" s="2341"/>
      <c r="F97" s="2341"/>
      <c r="G97" s="2341"/>
      <c r="H97" s="2341"/>
      <c r="I97" s="2341"/>
      <c r="J97" s="802">
        <f>SUM(J63:J96)</f>
        <v>32</v>
      </c>
      <c r="K97" s="802">
        <f>SUM(K63:K96)</f>
        <v>37.450000000000003</v>
      </c>
      <c r="L97" s="802">
        <f>SUM(L63:L96)</f>
        <v>5.5</v>
      </c>
      <c r="M97" s="802">
        <f t="shared" si="7"/>
        <v>74.95</v>
      </c>
      <c r="N97" s="1438"/>
      <c r="O97" s="1438"/>
      <c r="P97" s="1438"/>
    </row>
    <row r="98" spans="3:16" ht="35.1" customHeight="1">
      <c r="C98" s="1043" t="s">
        <v>3477</v>
      </c>
      <c r="D98" s="371" t="s">
        <v>112</v>
      </c>
      <c r="E98" s="195" t="s">
        <v>111</v>
      </c>
      <c r="F98" s="141">
        <v>45292</v>
      </c>
      <c r="G98" s="141">
        <v>45627</v>
      </c>
      <c r="H98" s="197" t="s">
        <v>891</v>
      </c>
      <c r="I98" s="269" t="s">
        <v>23</v>
      </c>
      <c r="J98" s="108">
        <v>11.2</v>
      </c>
      <c r="K98" s="108">
        <v>1.6</v>
      </c>
      <c r="L98" s="108">
        <v>0.5</v>
      </c>
      <c r="M98" s="108">
        <f t="shared" si="7"/>
        <v>13.299999999999999</v>
      </c>
      <c r="N98" s="196"/>
      <c r="O98" s="196"/>
      <c r="P98" s="270"/>
    </row>
    <row r="99" spans="3:16" ht="35.1" customHeight="1">
      <c r="C99" s="1220" t="s">
        <v>3478</v>
      </c>
      <c r="D99" s="65" t="s">
        <v>113</v>
      </c>
      <c r="E99" s="77" t="s">
        <v>111</v>
      </c>
      <c r="F99" s="141">
        <v>45292</v>
      </c>
      <c r="G99" s="141">
        <v>45627</v>
      </c>
      <c r="H99" s="45" t="s">
        <v>114</v>
      </c>
      <c r="I99" s="269" t="s">
        <v>23</v>
      </c>
      <c r="J99" s="124"/>
      <c r="K99" s="124">
        <f>0.1+0.2</f>
        <v>0.30000000000000004</v>
      </c>
      <c r="L99" s="124"/>
      <c r="M99" s="124">
        <f t="shared" si="7"/>
        <v>0.30000000000000004</v>
      </c>
      <c r="N99" s="271"/>
      <c r="O99" s="271"/>
      <c r="P99" s="271"/>
    </row>
    <row r="100" spans="3:16" ht="35.1" customHeight="1">
      <c r="C100" s="1220" t="s">
        <v>3479</v>
      </c>
      <c r="D100" s="65" t="s">
        <v>115</v>
      </c>
      <c r="E100" s="77" t="s">
        <v>111</v>
      </c>
      <c r="F100" s="141">
        <v>45292</v>
      </c>
      <c r="G100" s="141">
        <v>45627</v>
      </c>
      <c r="H100" s="45" t="s">
        <v>114</v>
      </c>
      <c r="I100" s="269" t="s">
        <v>23</v>
      </c>
      <c r="J100" s="124"/>
      <c r="K100" s="124">
        <f>0.3+0.6</f>
        <v>0.89999999999999991</v>
      </c>
      <c r="L100" s="124"/>
      <c r="M100" s="124">
        <f t="shared" si="7"/>
        <v>0.89999999999999991</v>
      </c>
      <c r="N100" s="271"/>
      <c r="O100" s="271"/>
      <c r="P100" s="271"/>
    </row>
    <row r="101" spans="3:16" ht="35.1" customHeight="1">
      <c r="C101" s="1220" t="s">
        <v>3480</v>
      </c>
      <c r="D101" s="371" t="s">
        <v>116</v>
      </c>
      <c r="E101" s="1227" t="s">
        <v>111</v>
      </c>
      <c r="F101" s="141">
        <v>45292</v>
      </c>
      <c r="G101" s="141">
        <v>45627</v>
      </c>
      <c r="H101" s="272" t="s">
        <v>117</v>
      </c>
      <c r="I101" s="269" t="s">
        <v>23</v>
      </c>
      <c r="J101" s="124"/>
      <c r="K101" s="124">
        <f>0.1+0.1</f>
        <v>0.2</v>
      </c>
      <c r="L101" s="124"/>
      <c r="M101" s="124">
        <f t="shared" si="7"/>
        <v>0.2</v>
      </c>
      <c r="N101" s="271"/>
      <c r="O101" s="271"/>
      <c r="P101" s="271"/>
    </row>
    <row r="102" spans="3:16" ht="36" customHeight="1">
      <c r="C102" s="273" t="s">
        <v>118</v>
      </c>
      <c r="D102" s="274"/>
      <c r="E102" s="274"/>
      <c r="F102" s="274"/>
      <c r="G102" s="274"/>
      <c r="H102" s="274"/>
      <c r="I102" s="275"/>
      <c r="J102" s="115">
        <f>SUM(J98:J101)</f>
        <v>11.2</v>
      </c>
      <c r="K102" s="115">
        <f>SUM(K98:K101)</f>
        <v>3</v>
      </c>
      <c r="L102" s="115">
        <f>SUM(L98:L101)</f>
        <v>0.5</v>
      </c>
      <c r="M102" s="115">
        <f t="shared" si="7"/>
        <v>14.7</v>
      </c>
      <c r="N102" s="276"/>
      <c r="O102" s="276"/>
      <c r="P102" s="276"/>
    </row>
    <row r="103" spans="3:16" ht="36" customHeight="1">
      <c r="C103" s="2245" t="s">
        <v>119</v>
      </c>
      <c r="D103" s="2246"/>
      <c r="E103" s="2246"/>
      <c r="F103" s="2246"/>
      <c r="G103" s="2246"/>
      <c r="H103" s="2246"/>
      <c r="I103" s="1439"/>
      <c r="J103" s="788">
        <f>J60+J97+J102</f>
        <v>196.5</v>
      </c>
      <c r="K103" s="788">
        <f>K60+K97+K102</f>
        <v>154.94999999999999</v>
      </c>
      <c r="L103" s="788">
        <f>L60+L97+L102</f>
        <v>86.3</v>
      </c>
      <c r="M103" s="788">
        <f>M60+M97+M102</f>
        <v>437.75</v>
      </c>
      <c r="N103" s="1440"/>
      <c r="O103" s="1440"/>
      <c r="P103" s="1440"/>
    </row>
    <row r="104" spans="3:16" ht="34.5" customHeight="1">
      <c r="C104" s="2243" t="s">
        <v>120</v>
      </c>
      <c r="D104" s="2244"/>
      <c r="E104" s="2244"/>
      <c r="F104" s="2244"/>
      <c r="G104" s="2244"/>
      <c r="H104" s="2342"/>
      <c r="I104" s="256"/>
      <c r="J104" s="256"/>
      <c r="K104" s="256"/>
      <c r="L104" s="256"/>
      <c r="M104" s="256"/>
      <c r="N104" s="256"/>
      <c r="O104" s="256"/>
      <c r="P104" s="256"/>
    </row>
    <row r="105" spans="3:16" ht="57.75" customHeight="1">
      <c r="C105" s="638" t="s">
        <v>1707</v>
      </c>
      <c r="D105" s="682" t="s">
        <v>643</v>
      </c>
      <c r="E105" s="686" t="s">
        <v>121</v>
      </c>
      <c r="F105" s="640">
        <v>45658</v>
      </c>
      <c r="G105" s="640">
        <v>45992</v>
      </c>
      <c r="H105" s="1520" t="s">
        <v>488</v>
      </c>
      <c r="I105" s="686" t="s">
        <v>23</v>
      </c>
      <c r="J105" s="1154">
        <v>15</v>
      </c>
      <c r="K105" s="567">
        <v>3</v>
      </c>
      <c r="L105" s="567"/>
      <c r="M105" s="568">
        <f>SUM(J105:L105)</f>
        <v>18</v>
      </c>
      <c r="N105" s="109"/>
      <c r="O105" s="109"/>
      <c r="P105" s="109"/>
    </row>
    <row r="106" spans="3:16" ht="26.25" customHeight="1">
      <c r="C106" s="638" t="s">
        <v>1708</v>
      </c>
      <c r="D106" s="682" t="s">
        <v>277</v>
      </c>
      <c r="E106" s="683"/>
      <c r="F106" s="684"/>
      <c r="G106" s="684"/>
      <c r="H106" s="683"/>
      <c r="I106" s="683"/>
      <c r="J106" s="567"/>
      <c r="K106" s="567"/>
      <c r="L106" s="567"/>
      <c r="M106" s="567"/>
      <c r="N106" s="109"/>
      <c r="O106" s="109"/>
      <c r="P106" s="109"/>
    </row>
    <row r="107" spans="3:16" ht="34.5" customHeight="1">
      <c r="C107" s="1441"/>
      <c r="D107" s="2251" t="s">
        <v>3212</v>
      </c>
      <c r="E107" s="2252"/>
      <c r="F107" s="1444"/>
      <c r="G107" s="1444"/>
      <c r="H107" s="1062"/>
      <c r="I107" s="1062"/>
      <c r="J107" s="1424"/>
      <c r="K107" s="1424"/>
      <c r="L107" s="1424"/>
      <c r="M107" s="1424"/>
      <c r="N107" s="1039"/>
      <c r="O107" s="1039"/>
      <c r="P107" s="1039"/>
    </row>
    <row r="108" spans="3:16" ht="118.5" customHeight="1">
      <c r="C108" s="638" t="s">
        <v>1709</v>
      </c>
      <c r="D108" s="685" t="s">
        <v>3726</v>
      </c>
      <c r="E108" s="686" t="s">
        <v>121</v>
      </c>
      <c r="F108" s="640">
        <v>45658</v>
      </c>
      <c r="G108" s="640">
        <v>45992</v>
      </c>
      <c r="H108" s="685" t="s">
        <v>1710</v>
      </c>
      <c r="I108" s="686" t="s">
        <v>23</v>
      </c>
      <c r="J108" s="567"/>
      <c r="K108" s="568">
        <v>3.5</v>
      </c>
      <c r="L108" s="567"/>
      <c r="M108" s="568">
        <f>SUM(J108:L108)</f>
        <v>3.5</v>
      </c>
      <c r="N108" s="109"/>
      <c r="O108" s="109"/>
      <c r="P108" s="109"/>
    </row>
    <row r="109" spans="3:16" ht="158.25" customHeight="1">
      <c r="C109" s="638" t="s">
        <v>1711</v>
      </c>
      <c r="D109" s="685" t="s">
        <v>3727</v>
      </c>
      <c r="E109" s="686" t="s">
        <v>121</v>
      </c>
      <c r="F109" s="640">
        <v>45658</v>
      </c>
      <c r="G109" s="640">
        <v>45992</v>
      </c>
      <c r="H109" s="685" t="s">
        <v>1712</v>
      </c>
      <c r="I109" s="686" t="s">
        <v>23</v>
      </c>
      <c r="J109" s="567"/>
      <c r="K109" s="568">
        <v>0.3</v>
      </c>
      <c r="L109" s="567"/>
      <c r="M109" s="568">
        <f>SUM(J109:L109)</f>
        <v>0.3</v>
      </c>
      <c r="N109" s="109"/>
      <c r="O109" s="109"/>
      <c r="P109" s="109"/>
    </row>
    <row r="110" spans="3:16" ht="91.5" customHeight="1">
      <c r="C110" s="638" t="s">
        <v>1713</v>
      </c>
      <c r="D110" s="685" t="s">
        <v>3728</v>
      </c>
      <c r="E110" s="686" t="s">
        <v>121</v>
      </c>
      <c r="F110" s="640">
        <v>45658</v>
      </c>
      <c r="G110" s="640">
        <v>45992</v>
      </c>
      <c r="H110" s="685" t="s">
        <v>1714</v>
      </c>
      <c r="I110" s="686" t="s">
        <v>23</v>
      </c>
      <c r="J110" s="567"/>
      <c r="K110" s="568">
        <v>0.15</v>
      </c>
      <c r="L110" s="567"/>
      <c r="M110" s="568">
        <f>SUM(J110:L110)</f>
        <v>0.15</v>
      </c>
      <c r="N110" s="109"/>
      <c r="O110" s="109"/>
      <c r="P110" s="109"/>
    </row>
    <row r="111" spans="3:16" ht="123.75" customHeight="1">
      <c r="C111" s="638" t="s">
        <v>1715</v>
      </c>
      <c r="D111" s="685" t="s">
        <v>3730</v>
      </c>
      <c r="E111" s="686" t="s">
        <v>121</v>
      </c>
      <c r="F111" s="640">
        <v>45658</v>
      </c>
      <c r="G111" s="640">
        <v>45992</v>
      </c>
      <c r="H111" s="685" t="s">
        <v>1716</v>
      </c>
      <c r="I111" s="686" t="s">
        <v>23</v>
      </c>
      <c r="J111" s="567"/>
      <c r="K111" s="568">
        <v>0.5</v>
      </c>
      <c r="L111" s="567"/>
      <c r="M111" s="568">
        <f>SUM(J111:L111)</f>
        <v>0.5</v>
      </c>
      <c r="N111" s="109"/>
      <c r="O111" s="109"/>
      <c r="P111" s="109"/>
    </row>
    <row r="112" spans="3:16" ht="149.25" customHeight="1">
      <c r="C112" s="638" t="s">
        <v>1717</v>
      </c>
      <c r="D112" s="685" t="s">
        <v>3729</v>
      </c>
      <c r="E112" s="686" t="s">
        <v>121</v>
      </c>
      <c r="F112" s="640">
        <v>45658</v>
      </c>
      <c r="G112" s="640">
        <v>45992</v>
      </c>
      <c r="H112" s="685" t="s">
        <v>1718</v>
      </c>
      <c r="I112" s="686" t="s">
        <v>23</v>
      </c>
      <c r="J112" s="567"/>
      <c r="K112" s="567"/>
      <c r="L112" s="567"/>
      <c r="M112" s="567"/>
      <c r="N112" s="109"/>
      <c r="O112" s="109"/>
      <c r="P112" s="109"/>
    </row>
    <row r="113" spans="3:17" ht="34.5" customHeight="1">
      <c r="C113" s="638" t="s">
        <v>1719</v>
      </c>
      <c r="D113" s="685" t="s">
        <v>1720</v>
      </c>
      <c r="E113" s="686" t="s">
        <v>121</v>
      </c>
      <c r="F113" s="640">
        <v>45658</v>
      </c>
      <c r="G113" s="640">
        <v>45992</v>
      </c>
      <c r="H113" s="685" t="s">
        <v>1721</v>
      </c>
      <c r="I113" s="686" t="s">
        <v>23</v>
      </c>
      <c r="J113" s="567"/>
      <c r="K113" s="568">
        <v>0.3</v>
      </c>
      <c r="L113" s="567"/>
      <c r="M113" s="568">
        <f>SUM(J113:L113)</f>
        <v>0.3</v>
      </c>
      <c r="N113" s="109"/>
      <c r="O113" s="109"/>
      <c r="P113" s="109"/>
    </row>
    <row r="114" spans="3:17" ht="34.5" customHeight="1">
      <c r="C114" s="638" t="s">
        <v>1722</v>
      </c>
      <c r="D114" s="685" t="s">
        <v>1723</v>
      </c>
      <c r="E114" s="686" t="s">
        <v>121</v>
      </c>
      <c r="F114" s="640">
        <v>45658</v>
      </c>
      <c r="G114" s="640">
        <v>45992</v>
      </c>
      <c r="H114" s="685" t="s">
        <v>1724</v>
      </c>
      <c r="I114" s="686" t="s">
        <v>23</v>
      </c>
      <c r="J114" s="567"/>
      <c r="K114" s="568">
        <v>0.18</v>
      </c>
      <c r="L114" s="567"/>
      <c r="M114" s="568">
        <f>SUM(J114:L114)</f>
        <v>0.18</v>
      </c>
      <c r="N114" s="109"/>
      <c r="O114" s="109"/>
      <c r="P114" s="109"/>
    </row>
    <row r="115" spans="3:17" ht="34.5" customHeight="1">
      <c r="C115" s="638" t="s">
        <v>1725</v>
      </c>
      <c r="D115" s="685" t="s">
        <v>1726</v>
      </c>
      <c r="E115" s="686" t="s">
        <v>121</v>
      </c>
      <c r="F115" s="640">
        <v>45658</v>
      </c>
      <c r="G115" s="640">
        <v>45992</v>
      </c>
      <c r="H115" s="685" t="s">
        <v>1727</v>
      </c>
      <c r="I115" s="686" t="s">
        <v>23</v>
      </c>
      <c r="J115" s="567"/>
      <c r="K115" s="567">
        <v>0.02</v>
      </c>
      <c r="L115" s="567"/>
      <c r="M115" s="567">
        <f>SUM(J115:L115)</f>
        <v>0.02</v>
      </c>
      <c r="N115" s="109"/>
      <c r="O115" s="109"/>
      <c r="P115" s="109"/>
    </row>
    <row r="116" spans="3:17" ht="34.5" customHeight="1">
      <c r="C116" s="638" t="s">
        <v>1728</v>
      </c>
      <c r="D116" s="685" t="s">
        <v>1729</v>
      </c>
      <c r="E116" s="686" t="s">
        <v>121</v>
      </c>
      <c r="F116" s="640">
        <v>45658</v>
      </c>
      <c r="G116" s="640">
        <v>45992</v>
      </c>
      <c r="H116" s="685" t="s">
        <v>1730</v>
      </c>
      <c r="I116" s="686" t="s">
        <v>23</v>
      </c>
      <c r="J116" s="567"/>
      <c r="K116" s="568">
        <v>0.1</v>
      </c>
      <c r="L116" s="567"/>
      <c r="M116" s="568">
        <f>SUM(J116:L116)</f>
        <v>0.1</v>
      </c>
      <c r="N116" s="109"/>
      <c r="O116" s="109"/>
      <c r="P116" s="109"/>
    </row>
    <row r="117" spans="3:17" ht="113.25" customHeight="1">
      <c r="C117" s="638" t="s">
        <v>1731</v>
      </c>
      <c r="D117" s="685" t="s">
        <v>1732</v>
      </c>
      <c r="E117" s="686" t="s">
        <v>121</v>
      </c>
      <c r="F117" s="640">
        <v>45658</v>
      </c>
      <c r="G117" s="640">
        <v>45992</v>
      </c>
      <c r="H117" s="683"/>
      <c r="I117" s="686" t="s">
        <v>23</v>
      </c>
      <c r="J117" s="567"/>
      <c r="K117" s="568">
        <v>2</v>
      </c>
      <c r="L117" s="567"/>
      <c r="M117" s="568">
        <f>SUM(J117:L117)</f>
        <v>2</v>
      </c>
      <c r="N117" s="109"/>
      <c r="O117" s="109"/>
      <c r="P117" s="109"/>
      <c r="Q117" s="23"/>
    </row>
    <row r="118" spans="3:17" ht="34.5" customHeight="1">
      <c r="C118" s="1441" t="s">
        <v>1733</v>
      </c>
      <c r="D118" s="1442" t="s">
        <v>644</v>
      </c>
      <c r="E118" s="1062"/>
      <c r="F118" s="1443"/>
      <c r="G118" s="1443"/>
      <c r="H118" s="1062"/>
      <c r="I118" s="1062"/>
      <c r="J118" s="1424"/>
      <c r="K118" s="1424"/>
      <c r="L118" s="1424"/>
      <c r="M118" s="1424"/>
      <c r="N118" s="1039"/>
      <c r="O118" s="1039"/>
      <c r="P118" s="1039"/>
      <c r="Q118" s="23"/>
    </row>
    <row r="119" spans="3:17" ht="34.5" customHeight="1">
      <c r="C119" s="638" t="s">
        <v>1733</v>
      </c>
      <c r="D119" s="682" t="s">
        <v>1734</v>
      </c>
      <c r="E119" s="686" t="s">
        <v>121</v>
      </c>
      <c r="F119" s="640">
        <v>45658</v>
      </c>
      <c r="G119" s="640">
        <v>45992</v>
      </c>
      <c r="H119" s="683"/>
      <c r="I119" s="686" t="s">
        <v>23</v>
      </c>
      <c r="J119" s="567"/>
      <c r="K119" s="567"/>
      <c r="L119" s="567"/>
      <c r="M119" s="567"/>
      <c r="N119" s="109"/>
      <c r="O119" s="109"/>
      <c r="P119" s="109"/>
      <c r="Q119" s="23"/>
    </row>
    <row r="120" spans="3:17" ht="102" customHeight="1">
      <c r="C120" s="638" t="s">
        <v>1735</v>
      </c>
      <c r="D120" s="685" t="s">
        <v>1736</v>
      </c>
      <c r="E120" s="686" t="s">
        <v>121</v>
      </c>
      <c r="F120" s="640">
        <v>45658</v>
      </c>
      <c r="G120" s="640">
        <v>45992</v>
      </c>
      <c r="H120" s="685" t="s">
        <v>1737</v>
      </c>
      <c r="I120" s="686" t="s">
        <v>23</v>
      </c>
      <c r="J120" s="567"/>
      <c r="K120" s="568">
        <v>2.8</v>
      </c>
      <c r="L120" s="567"/>
      <c r="M120" s="568">
        <f t="shared" ref="M120:M126" si="8">SUM(J120:L120)</f>
        <v>2.8</v>
      </c>
      <c r="N120" s="109"/>
      <c r="O120" s="109"/>
      <c r="P120" s="109"/>
      <c r="Q120" s="23"/>
    </row>
    <row r="121" spans="3:17" ht="85.5" customHeight="1">
      <c r="C121" s="638" t="s">
        <v>1738</v>
      </c>
      <c r="D121" s="685" t="s">
        <v>1739</v>
      </c>
      <c r="E121" s="686" t="s">
        <v>121</v>
      </c>
      <c r="F121" s="640">
        <v>45658</v>
      </c>
      <c r="G121" s="640">
        <v>45992</v>
      </c>
      <c r="H121" s="685" t="s">
        <v>1740</v>
      </c>
      <c r="I121" s="686" t="s">
        <v>23</v>
      </c>
      <c r="J121" s="567"/>
      <c r="K121" s="568">
        <v>0.37</v>
      </c>
      <c r="L121" s="567"/>
      <c r="M121" s="568">
        <f t="shared" si="8"/>
        <v>0.37</v>
      </c>
      <c r="N121" s="109"/>
      <c r="O121" s="109"/>
      <c r="P121" s="109"/>
      <c r="Q121" s="23"/>
    </row>
    <row r="122" spans="3:17" ht="97.5" customHeight="1">
      <c r="C122" s="638" t="s">
        <v>1741</v>
      </c>
      <c r="D122" s="685" t="s">
        <v>1742</v>
      </c>
      <c r="E122" s="686" t="s">
        <v>121</v>
      </c>
      <c r="F122" s="640">
        <v>45658</v>
      </c>
      <c r="G122" s="640">
        <v>45992</v>
      </c>
      <c r="H122" s="685" t="s">
        <v>1743</v>
      </c>
      <c r="I122" s="686" t="s">
        <v>23</v>
      </c>
      <c r="J122" s="567"/>
      <c r="K122" s="1154">
        <v>2.6</v>
      </c>
      <c r="L122" s="567"/>
      <c r="M122" s="568">
        <f t="shared" si="8"/>
        <v>2.6</v>
      </c>
      <c r="N122" s="109"/>
      <c r="O122" s="109"/>
      <c r="P122" s="109"/>
      <c r="Q122" s="23"/>
    </row>
    <row r="123" spans="3:17" ht="78" customHeight="1">
      <c r="C123" s="638" t="s">
        <v>1744</v>
      </c>
      <c r="D123" s="685" t="s">
        <v>1745</v>
      </c>
      <c r="E123" s="686" t="s">
        <v>121</v>
      </c>
      <c r="F123" s="640">
        <v>45658</v>
      </c>
      <c r="G123" s="640">
        <v>45992</v>
      </c>
      <c r="H123" s="685" t="s">
        <v>1746</v>
      </c>
      <c r="I123" s="686" t="s">
        <v>23</v>
      </c>
      <c r="J123" s="567"/>
      <c r="K123" s="568">
        <v>0.56999999999999995</v>
      </c>
      <c r="L123" s="567"/>
      <c r="M123" s="568">
        <f t="shared" si="8"/>
        <v>0.56999999999999995</v>
      </c>
      <c r="N123" s="109"/>
      <c r="O123" s="109"/>
      <c r="P123" s="109"/>
      <c r="Q123" s="23"/>
    </row>
    <row r="124" spans="3:17" ht="66" customHeight="1">
      <c r="C124" s="638" t="s">
        <v>1747</v>
      </c>
      <c r="D124" s="685" t="s">
        <v>1748</v>
      </c>
      <c r="E124" s="686" t="s">
        <v>121</v>
      </c>
      <c r="F124" s="640">
        <v>45658</v>
      </c>
      <c r="G124" s="640">
        <v>45992</v>
      </c>
      <c r="H124" s="685" t="s">
        <v>1749</v>
      </c>
      <c r="I124" s="686" t="s">
        <v>23</v>
      </c>
      <c r="J124" s="567"/>
      <c r="K124" s="568">
        <v>0.2</v>
      </c>
      <c r="L124" s="567"/>
      <c r="M124" s="568">
        <f t="shared" si="8"/>
        <v>0.2</v>
      </c>
      <c r="N124" s="109"/>
      <c r="O124" s="109"/>
      <c r="P124" s="109"/>
    </row>
    <row r="125" spans="3:17" ht="74.25" customHeight="1">
      <c r="C125" s="638" t="s">
        <v>1750</v>
      </c>
      <c r="D125" s="685" t="s">
        <v>1751</v>
      </c>
      <c r="E125" s="686" t="s">
        <v>121</v>
      </c>
      <c r="F125" s="640">
        <v>45658</v>
      </c>
      <c r="G125" s="640">
        <v>45992</v>
      </c>
      <c r="H125" s="685" t="s">
        <v>1752</v>
      </c>
      <c r="I125" s="686" t="s">
        <v>23</v>
      </c>
      <c r="J125" s="567"/>
      <c r="K125" s="568">
        <v>1.86</v>
      </c>
      <c r="L125" s="567"/>
      <c r="M125" s="568">
        <f t="shared" si="8"/>
        <v>1.86</v>
      </c>
      <c r="N125" s="109"/>
      <c r="O125" s="109"/>
      <c r="P125" s="109"/>
    </row>
    <row r="126" spans="3:17" ht="60" customHeight="1">
      <c r="C126" s="638" t="s">
        <v>1753</v>
      </c>
      <c r="D126" s="685" t="s">
        <v>1754</v>
      </c>
      <c r="E126" s="686" t="s">
        <v>121</v>
      </c>
      <c r="F126" s="640">
        <v>45658</v>
      </c>
      <c r="G126" s="640">
        <v>45992</v>
      </c>
      <c r="H126" s="685" t="s">
        <v>1755</v>
      </c>
      <c r="I126" s="686" t="s">
        <v>23</v>
      </c>
      <c r="J126" s="567"/>
      <c r="K126" s="568">
        <v>0.45</v>
      </c>
      <c r="L126" s="567"/>
      <c r="M126" s="568">
        <f t="shared" si="8"/>
        <v>0.45</v>
      </c>
      <c r="N126" s="109"/>
      <c r="O126" s="109"/>
      <c r="P126" s="109"/>
    </row>
    <row r="127" spans="3:17" ht="24.75" customHeight="1">
      <c r="C127" s="1445" t="s">
        <v>1756</v>
      </c>
      <c r="D127" s="1446" t="s">
        <v>1757</v>
      </c>
      <c r="E127" s="1447" t="s">
        <v>121</v>
      </c>
      <c r="F127" s="1448">
        <v>45658</v>
      </c>
      <c r="G127" s="1448">
        <v>45992</v>
      </c>
      <c r="H127" s="1449"/>
      <c r="I127" s="1447" t="s">
        <v>23</v>
      </c>
      <c r="J127" s="1428"/>
      <c r="K127" s="1428"/>
      <c r="L127" s="1428"/>
      <c r="M127" s="1428"/>
      <c r="N127" s="283"/>
      <c r="O127" s="283"/>
      <c r="P127" s="283"/>
    </row>
    <row r="128" spans="3:17" ht="71.25" customHeight="1">
      <c r="C128" s="709" t="s">
        <v>1758</v>
      </c>
      <c r="D128" s="709" t="s">
        <v>1759</v>
      </c>
      <c r="E128" s="711" t="s">
        <v>121</v>
      </c>
      <c r="F128" s="712">
        <v>45658</v>
      </c>
      <c r="G128" s="712">
        <v>45992</v>
      </c>
      <c r="H128" s="709" t="s">
        <v>1760</v>
      </c>
      <c r="I128" s="711" t="s">
        <v>23</v>
      </c>
      <c r="J128" s="705"/>
      <c r="K128" s="706">
        <v>0.5</v>
      </c>
      <c r="L128" s="705"/>
      <c r="M128" s="706">
        <f>SUM(J128:L128)</f>
        <v>0.5</v>
      </c>
      <c r="N128" s="109"/>
      <c r="O128" s="109"/>
      <c r="P128" s="109"/>
    </row>
    <row r="129" spans="3:16" ht="58.5" customHeight="1">
      <c r="C129" s="709" t="s">
        <v>3213</v>
      </c>
      <c r="D129" s="1533" t="s">
        <v>3210</v>
      </c>
      <c r="E129" s="711" t="s">
        <v>121</v>
      </c>
      <c r="F129" s="712">
        <v>45658</v>
      </c>
      <c r="G129" s="712">
        <v>45992</v>
      </c>
      <c r="H129" s="1533" t="s">
        <v>3211</v>
      </c>
      <c r="I129" s="711" t="s">
        <v>23</v>
      </c>
      <c r="J129" s="705"/>
      <c r="K129" s="706">
        <v>0.5</v>
      </c>
      <c r="L129" s="705"/>
      <c r="M129" s="706">
        <f>SUM(J129:L129)</f>
        <v>0.5</v>
      </c>
      <c r="N129" s="109"/>
      <c r="O129" s="109"/>
      <c r="P129" s="109"/>
    </row>
    <row r="130" spans="3:16" ht="34.5" customHeight="1">
      <c r="C130" s="2326" t="s">
        <v>1761</v>
      </c>
      <c r="D130" s="682" t="s">
        <v>1762</v>
      </c>
      <c r="E130" s="686" t="s">
        <v>121</v>
      </c>
      <c r="F130" s="640">
        <v>45658</v>
      </c>
      <c r="G130" s="640">
        <v>45992</v>
      </c>
      <c r="H130" s="2326" t="s">
        <v>1763</v>
      </c>
      <c r="I130" s="686" t="s">
        <v>23</v>
      </c>
      <c r="J130" s="2329"/>
      <c r="K130" s="2332">
        <v>0.15</v>
      </c>
      <c r="L130" s="2332"/>
      <c r="M130" s="2335">
        <f>SUM(J130:L130)</f>
        <v>0.15</v>
      </c>
      <c r="N130" s="281"/>
      <c r="O130" s="281"/>
      <c r="P130" s="281"/>
    </row>
    <row r="131" spans="3:16" ht="57" customHeight="1">
      <c r="C131" s="2326"/>
      <c r="D131" s="685" t="s">
        <v>1764</v>
      </c>
      <c r="E131" s="686" t="s">
        <v>121</v>
      </c>
      <c r="F131" s="640">
        <v>45658</v>
      </c>
      <c r="G131" s="640">
        <v>45992</v>
      </c>
      <c r="H131" s="2326"/>
      <c r="I131" s="686" t="s">
        <v>23</v>
      </c>
      <c r="J131" s="2329"/>
      <c r="K131" s="2332"/>
      <c r="L131" s="2332"/>
      <c r="M131" s="2335"/>
      <c r="N131" s="109"/>
      <c r="O131" s="109"/>
      <c r="P131" s="109"/>
    </row>
    <row r="132" spans="3:16" ht="24" customHeight="1">
      <c r="C132" s="2326"/>
      <c r="D132" s="685" t="s">
        <v>1765</v>
      </c>
      <c r="E132" s="686" t="s">
        <v>121</v>
      </c>
      <c r="F132" s="640">
        <v>45658</v>
      </c>
      <c r="G132" s="640">
        <v>45992</v>
      </c>
      <c r="H132" s="2326"/>
      <c r="I132" s="686" t="s">
        <v>23</v>
      </c>
      <c r="J132" s="2329"/>
      <c r="K132" s="2332"/>
      <c r="L132" s="2332"/>
      <c r="M132" s="2335"/>
      <c r="N132" s="109"/>
      <c r="O132" s="109"/>
      <c r="P132" s="109"/>
    </row>
    <row r="133" spans="3:16" ht="23.25" customHeight="1">
      <c r="C133" s="2326"/>
      <c r="D133" s="685" t="s">
        <v>1766</v>
      </c>
      <c r="E133" s="686" t="s">
        <v>121</v>
      </c>
      <c r="F133" s="640">
        <v>45658</v>
      </c>
      <c r="G133" s="640">
        <v>45992</v>
      </c>
      <c r="H133" s="2326"/>
      <c r="I133" s="686" t="s">
        <v>23</v>
      </c>
      <c r="J133" s="2329"/>
      <c r="K133" s="2332"/>
      <c r="L133" s="2332"/>
      <c r="M133" s="2335"/>
      <c r="N133" s="109"/>
      <c r="O133" s="109"/>
      <c r="P133" s="109"/>
    </row>
    <row r="134" spans="3:16" ht="23.25" customHeight="1">
      <c r="C134" s="2326"/>
      <c r="D134" s="685" t="s">
        <v>1767</v>
      </c>
      <c r="E134" s="686" t="s">
        <v>121</v>
      </c>
      <c r="F134" s="640">
        <v>45658</v>
      </c>
      <c r="G134" s="640">
        <v>45992</v>
      </c>
      <c r="H134" s="2326"/>
      <c r="I134" s="686" t="s">
        <v>23</v>
      </c>
      <c r="J134" s="2329"/>
      <c r="K134" s="2332"/>
      <c r="L134" s="2332"/>
      <c r="M134" s="2335"/>
      <c r="N134" s="109"/>
      <c r="O134" s="109"/>
      <c r="P134" s="109"/>
    </row>
    <row r="135" spans="3:16" ht="23.25" customHeight="1">
      <c r="C135" s="2326"/>
      <c r="D135" s="685" t="s">
        <v>1768</v>
      </c>
      <c r="E135" s="686" t="s">
        <v>121</v>
      </c>
      <c r="F135" s="640">
        <v>45658</v>
      </c>
      <c r="G135" s="640">
        <v>45992</v>
      </c>
      <c r="H135" s="2326"/>
      <c r="I135" s="686" t="s">
        <v>23</v>
      </c>
      <c r="J135" s="2329"/>
      <c r="K135" s="2332"/>
      <c r="L135" s="2332"/>
      <c r="M135" s="2335"/>
      <c r="N135" s="109"/>
      <c r="O135" s="109"/>
      <c r="P135" s="109"/>
    </row>
    <row r="136" spans="3:16" ht="22.5" customHeight="1">
      <c r="C136" s="2326"/>
      <c r="D136" s="685" t="s">
        <v>1769</v>
      </c>
      <c r="E136" s="686" t="s">
        <v>121</v>
      </c>
      <c r="F136" s="640">
        <v>45658</v>
      </c>
      <c r="G136" s="640">
        <v>45992</v>
      </c>
      <c r="H136" s="2326"/>
      <c r="I136" s="686" t="s">
        <v>23</v>
      </c>
      <c r="J136" s="2329"/>
      <c r="K136" s="2332"/>
      <c r="L136" s="2332"/>
      <c r="M136" s="2335"/>
      <c r="N136" s="109"/>
      <c r="O136" s="109"/>
      <c r="P136" s="109"/>
    </row>
    <row r="137" spans="3:16" ht="20.25" customHeight="1">
      <c r="C137" s="2327"/>
      <c r="D137" s="685" t="s">
        <v>1770</v>
      </c>
      <c r="E137" s="686" t="s">
        <v>121</v>
      </c>
      <c r="F137" s="640">
        <v>45658</v>
      </c>
      <c r="G137" s="640">
        <v>45992</v>
      </c>
      <c r="H137" s="2327"/>
      <c r="I137" s="686" t="s">
        <v>23</v>
      </c>
      <c r="J137" s="2330"/>
      <c r="K137" s="2333"/>
      <c r="L137" s="2333"/>
      <c r="M137" s="2336"/>
      <c r="N137" s="109"/>
      <c r="O137" s="109"/>
      <c r="P137" s="109"/>
    </row>
    <row r="138" spans="3:16" ht="34.5" customHeight="1">
      <c r="C138" s="2325" t="s">
        <v>1771</v>
      </c>
      <c r="D138" s="682" t="s">
        <v>1772</v>
      </c>
      <c r="E138" s="686" t="s">
        <v>121</v>
      </c>
      <c r="F138" s="640">
        <v>45658</v>
      </c>
      <c r="G138" s="640">
        <v>45992</v>
      </c>
      <c r="H138" s="2325" t="s">
        <v>1773</v>
      </c>
      <c r="I138" s="686" t="s">
        <v>23</v>
      </c>
      <c r="J138" s="2328"/>
      <c r="K138" s="2331">
        <v>0.21</v>
      </c>
      <c r="L138" s="2331"/>
      <c r="M138" s="2334">
        <f>SUM(J138:L138)</f>
        <v>0.21</v>
      </c>
      <c r="N138" s="109"/>
      <c r="O138" s="109"/>
      <c r="P138" s="109"/>
    </row>
    <row r="139" spans="3:16" ht="72.75" customHeight="1">
      <c r="C139" s="2326"/>
      <c r="D139" s="685" t="s">
        <v>1774</v>
      </c>
      <c r="E139" s="686" t="s">
        <v>121</v>
      </c>
      <c r="F139" s="640">
        <v>45658</v>
      </c>
      <c r="G139" s="640">
        <v>45992</v>
      </c>
      <c r="H139" s="2326"/>
      <c r="I139" s="686" t="s">
        <v>23</v>
      </c>
      <c r="J139" s="2329"/>
      <c r="K139" s="2332"/>
      <c r="L139" s="2332"/>
      <c r="M139" s="2335"/>
      <c r="N139" s="109"/>
      <c r="O139" s="109"/>
      <c r="P139" s="109"/>
    </row>
    <row r="140" spans="3:16" ht="80.25" customHeight="1">
      <c r="C140" s="2326"/>
      <c r="D140" s="685" t="s">
        <v>1775</v>
      </c>
      <c r="E140" s="686" t="s">
        <v>121</v>
      </c>
      <c r="F140" s="640">
        <v>45658</v>
      </c>
      <c r="G140" s="640">
        <v>45992</v>
      </c>
      <c r="H140" s="2326"/>
      <c r="I140" s="686" t="s">
        <v>23</v>
      </c>
      <c r="J140" s="2329"/>
      <c r="K140" s="2332"/>
      <c r="L140" s="2332"/>
      <c r="M140" s="2335"/>
      <c r="N140" s="109"/>
      <c r="O140" s="109"/>
      <c r="P140" s="109"/>
    </row>
    <row r="141" spans="3:16" ht="64.5" customHeight="1">
      <c r="C141" s="2326"/>
      <c r="D141" s="682" t="s">
        <v>1776</v>
      </c>
      <c r="E141" s="687" t="s">
        <v>121</v>
      </c>
      <c r="F141" s="640">
        <v>45931</v>
      </c>
      <c r="G141" s="640">
        <v>45992</v>
      </c>
      <c r="H141" s="2326"/>
      <c r="I141" s="686" t="s">
        <v>23</v>
      </c>
      <c r="J141" s="2329"/>
      <c r="K141" s="2332"/>
      <c r="L141" s="2332"/>
      <c r="M141" s="2335"/>
      <c r="N141" s="109"/>
      <c r="O141" s="109"/>
      <c r="P141" s="109"/>
    </row>
    <row r="142" spans="3:16" ht="34.5" customHeight="1">
      <c r="C142" s="2327"/>
      <c r="D142" s="685" t="s">
        <v>1777</v>
      </c>
      <c r="E142" s="687" t="s">
        <v>121</v>
      </c>
      <c r="F142" s="640">
        <v>45931</v>
      </c>
      <c r="G142" s="640">
        <v>45992</v>
      </c>
      <c r="H142" s="2326"/>
      <c r="I142" s="686" t="s">
        <v>23</v>
      </c>
      <c r="J142" s="2330"/>
      <c r="K142" s="2333"/>
      <c r="L142" s="2333"/>
      <c r="M142" s="2336"/>
      <c r="N142" s="109"/>
      <c r="O142" s="109"/>
      <c r="P142" s="109"/>
    </row>
    <row r="143" spans="3:16" ht="34.5" customHeight="1">
      <c r="C143" s="638" t="s">
        <v>1778</v>
      </c>
      <c r="D143" s="682" t="s">
        <v>1779</v>
      </c>
      <c r="E143" s="686" t="s">
        <v>121</v>
      </c>
      <c r="F143" s="640">
        <v>45658</v>
      </c>
      <c r="G143" s="1155">
        <v>45992</v>
      </c>
      <c r="H143" s="709"/>
      <c r="I143" s="686" t="s">
        <v>23</v>
      </c>
      <c r="J143" s="567"/>
      <c r="K143" s="567"/>
      <c r="L143" s="567"/>
      <c r="M143" s="567"/>
      <c r="N143" s="109"/>
      <c r="O143" s="109"/>
      <c r="P143" s="109"/>
    </row>
    <row r="144" spans="3:16" ht="93" customHeight="1">
      <c r="C144" s="638" t="s">
        <v>1780</v>
      </c>
      <c r="D144" s="685" t="s">
        <v>1781</v>
      </c>
      <c r="E144" s="686" t="s">
        <v>121</v>
      </c>
      <c r="F144" s="640">
        <v>45658</v>
      </c>
      <c r="G144" s="640">
        <v>45992</v>
      </c>
      <c r="H144" s="685" t="s">
        <v>1782</v>
      </c>
      <c r="I144" s="686" t="s">
        <v>23</v>
      </c>
      <c r="J144" s="567"/>
      <c r="K144" s="568">
        <v>0.09</v>
      </c>
      <c r="L144" s="567"/>
      <c r="M144" s="568">
        <f>SUM(J144:L144)</f>
        <v>0.09</v>
      </c>
      <c r="N144" s="109"/>
      <c r="O144" s="109"/>
      <c r="P144" s="109"/>
    </row>
    <row r="145" spans="3:16" ht="73.5" customHeight="1">
      <c r="C145" s="638" t="s">
        <v>1783</v>
      </c>
      <c r="D145" s="685" t="s">
        <v>1784</v>
      </c>
      <c r="E145" s="686" t="s">
        <v>121</v>
      </c>
      <c r="F145" s="640">
        <v>45658</v>
      </c>
      <c r="G145" s="640">
        <v>45992</v>
      </c>
      <c r="H145" s="685" t="s">
        <v>1785</v>
      </c>
      <c r="I145" s="686" t="s">
        <v>23</v>
      </c>
      <c r="J145" s="567"/>
      <c r="K145" s="568">
        <v>0.02</v>
      </c>
      <c r="L145" s="567"/>
      <c r="M145" s="568">
        <f>SUM(J145:L145)</f>
        <v>0.02</v>
      </c>
      <c r="N145" s="109"/>
      <c r="O145" s="109"/>
      <c r="P145" s="109"/>
    </row>
    <row r="146" spans="3:16" ht="72" customHeight="1">
      <c r="C146" s="638" t="s">
        <v>1786</v>
      </c>
      <c r="D146" s="685" t="s">
        <v>1787</v>
      </c>
      <c r="E146" s="686" t="s">
        <v>121</v>
      </c>
      <c r="F146" s="640">
        <v>45658</v>
      </c>
      <c r="G146" s="640">
        <v>45992</v>
      </c>
      <c r="H146" s="685" t="s">
        <v>1788</v>
      </c>
      <c r="I146" s="686" t="s">
        <v>23</v>
      </c>
      <c r="J146" s="567"/>
      <c r="K146" s="568">
        <v>1</v>
      </c>
      <c r="L146" s="567"/>
      <c r="M146" s="568">
        <f>SUM(J146:L146)</f>
        <v>1</v>
      </c>
      <c r="N146" s="109"/>
      <c r="O146" s="109"/>
      <c r="P146" s="109"/>
    </row>
    <row r="147" spans="3:16" ht="34.5" customHeight="1">
      <c r="C147" s="638" t="s">
        <v>1789</v>
      </c>
      <c r="D147" s="685" t="s">
        <v>1790</v>
      </c>
      <c r="E147" s="686" t="s">
        <v>121</v>
      </c>
      <c r="F147" s="640">
        <v>45658</v>
      </c>
      <c r="G147" s="640">
        <v>45992</v>
      </c>
      <c r="H147" s="683"/>
      <c r="I147" s="686" t="s">
        <v>23</v>
      </c>
      <c r="J147" s="567"/>
      <c r="K147" s="568">
        <v>0.03</v>
      </c>
      <c r="L147" s="567"/>
      <c r="M147" s="568">
        <f>SUM(J147:L147)</f>
        <v>0.03</v>
      </c>
      <c r="N147" s="109"/>
      <c r="O147" s="109"/>
      <c r="P147" s="109"/>
    </row>
    <row r="148" spans="3:16" ht="30.75" customHeight="1">
      <c r="C148" s="2317" t="s">
        <v>902</v>
      </c>
      <c r="D148" s="2318"/>
      <c r="E148" s="2318"/>
      <c r="F148" s="2318"/>
      <c r="G148" s="2318"/>
      <c r="H148" s="2318"/>
      <c r="I148" s="2318"/>
      <c r="J148" s="1453">
        <f>SUM(J105:J147)</f>
        <v>15</v>
      </c>
      <c r="K148" s="1453">
        <f>SUM(K105:K147)</f>
        <v>21.399999999999995</v>
      </c>
      <c r="L148" s="1453"/>
      <c r="M148" s="1348">
        <f>SUM(J148:L148)</f>
        <v>36.399999999999991</v>
      </c>
      <c r="N148" s="1454"/>
      <c r="O148" s="1454"/>
      <c r="P148" s="1454"/>
    </row>
    <row r="149" spans="3:16" ht="35.25" customHeight="1">
      <c r="C149" s="2243" t="s">
        <v>122</v>
      </c>
      <c r="D149" s="2244"/>
      <c r="E149" s="2244"/>
      <c r="F149" s="2244"/>
      <c r="G149" s="2244"/>
      <c r="H149" s="2244"/>
      <c r="I149" s="277"/>
      <c r="J149" s="277"/>
      <c r="K149" s="278"/>
      <c r="L149" s="277"/>
      <c r="M149" s="279"/>
      <c r="N149" s="277"/>
      <c r="O149" s="277"/>
      <c r="P149" s="280"/>
    </row>
    <row r="150" spans="3:16" ht="35.25" customHeight="1">
      <c r="C150" s="638" t="s">
        <v>1791</v>
      </c>
      <c r="D150" s="682" t="s">
        <v>48</v>
      </c>
      <c r="E150" s="1532" t="s">
        <v>123</v>
      </c>
      <c r="F150" s="640">
        <v>45658</v>
      </c>
      <c r="G150" s="640">
        <v>45992</v>
      </c>
      <c r="H150" s="1520" t="s">
        <v>488</v>
      </c>
      <c r="I150" s="1636" t="s">
        <v>23</v>
      </c>
      <c r="J150" s="568">
        <v>14.135</v>
      </c>
      <c r="K150" s="567">
        <v>2</v>
      </c>
      <c r="L150" s="567">
        <v>2</v>
      </c>
      <c r="M150" s="1637">
        <f>SUM(J150:L150)</f>
        <v>18.134999999999998</v>
      </c>
      <c r="N150" s="240"/>
      <c r="O150" s="240"/>
      <c r="P150" s="240"/>
    </row>
    <row r="151" spans="3:16" ht="46.5" customHeight="1">
      <c r="C151" s="638" t="s">
        <v>1792</v>
      </c>
      <c r="D151" s="685" t="s">
        <v>350</v>
      </c>
      <c r="E151" s="1532" t="s">
        <v>123</v>
      </c>
      <c r="F151" s="640">
        <v>45717</v>
      </c>
      <c r="G151" s="640">
        <v>45778</v>
      </c>
      <c r="H151" s="685" t="s">
        <v>1793</v>
      </c>
      <c r="I151" s="686" t="s">
        <v>1794</v>
      </c>
      <c r="J151" s="568"/>
      <c r="K151" s="568"/>
      <c r="L151" s="568">
        <v>0.1</v>
      </c>
      <c r="M151" s="1637">
        <f>SUM(J151:L151)</f>
        <v>0.1</v>
      </c>
      <c r="N151" s="240"/>
      <c r="O151" s="240"/>
      <c r="P151" s="240"/>
    </row>
    <row r="152" spans="3:16" ht="35.25" customHeight="1">
      <c r="C152" s="351" t="s">
        <v>1795</v>
      </c>
      <c r="D152" s="360" t="s">
        <v>1796</v>
      </c>
      <c r="E152" s="1227" t="s">
        <v>123</v>
      </c>
      <c r="F152" s="353">
        <v>45717</v>
      </c>
      <c r="G152" s="353">
        <v>45809</v>
      </c>
      <c r="H152" s="360" t="s">
        <v>1797</v>
      </c>
      <c r="I152" s="361" t="s">
        <v>1798</v>
      </c>
      <c r="J152" s="689"/>
      <c r="K152" s="689">
        <v>0.05</v>
      </c>
      <c r="L152" s="689"/>
      <c r="M152" s="690">
        <f>SUM(J152:L152)</f>
        <v>0.05</v>
      </c>
      <c r="N152" s="240"/>
      <c r="O152" s="240"/>
      <c r="P152" s="240"/>
    </row>
    <row r="153" spans="3:16" ht="35.25" customHeight="1">
      <c r="C153" s="351" t="s">
        <v>1799</v>
      </c>
      <c r="D153" s="360" t="s">
        <v>1800</v>
      </c>
      <c r="E153" s="1227" t="s">
        <v>123</v>
      </c>
      <c r="F153" s="353">
        <v>45658</v>
      </c>
      <c r="G153" s="353">
        <v>45992</v>
      </c>
      <c r="H153" s="360" t="s">
        <v>1801</v>
      </c>
      <c r="I153" s="361" t="s">
        <v>1798</v>
      </c>
      <c r="J153" s="689"/>
      <c r="K153" s="689">
        <v>0.2</v>
      </c>
      <c r="L153" s="689">
        <v>0.2</v>
      </c>
      <c r="M153" s="690">
        <f>SUM(J153:L153)</f>
        <v>0.4</v>
      </c>
      <c r="N153" s="240"/>
      <c r="O153" s="240"/>
      <c r="P153" s="240"/>
    </row>
    <row r="154" spans="3:16" ht="35.25" customHeight="1">
      <c r="C154" s="351" t="s">
        <v>1802</v>
      </c>
      <c r="D154" s="360" t="s">
        <v>1803</v>
      </c>
      <c r="E154" s="1227" t="s">
        <v>123</v>
      </c>
      <c r="F154" s="353">
        <v>45658</v>
      </c>
      <c r="G154" s="353">
        <v>45748</v>
      </c>
      <c r="H154" s="360" t="s">
        <v>1804</v>
      </c>
      <c r="I154" s="361" t="s">
        <v>811</v>
      </c>
      <c r="J154" s="689"/>
      <c r="K154" s="689">
        <v>0.2</v>
      </c>
      <c r="L154" s="689">
        <v>0.6</v>
      </c>
      <c r="M154" s="690">
        <f>SUM(J154:L154)</f>
        <v>0.8</v>
      </c>
      <c r="N154" s="240"/>
      <c r="O154" s="240"/>
      <c r="P154" s="240"/>
    </row>
    <row r="155" spans="3:16" ht="35.25" customHeight="1">
      <c r="C155" s="351" t="s">
        <v>1805</v>
      </c>
      <c r="D155" s="357" t="s">
        <v>264</v>
      </c>
      <c r="E155" s="358"/>
      <c r="F155" s="358"/>
      <c r="G155" s="359"/>
      <c r="H155" s="358"/>
      <c r="I155" s="358"/>
      <c r="J155" s="688"/>
      <c r="K155" s="688"/>
      <c r="L155" s="688"/>
      <c r="M155" s="691"/>
      <c r="N155" s="240"/>
      <c r="O155" s="240"/>
      <c r="P155" s="240"/>
    </row>
    <row r="156" spans="3:16" ht="48.75" customHeight="1">
      <c r="C156" s="351" t="s">
        <v>1806</v>
      </c>
      <c r="D156" s="360" t="s">
        <v>1807</v>
      </c>
      <c r="E156" s="1227" t="s">
        <v>123</v>
      </c>
      <c r="F156" s="353">
        <v>45809</v>
      </c>
      <c r="G156" s="353">
        <v>45992</v>
      </c>
      <c r="H156" s="360" t="s">
        <v>1808</v>
      </c>
      <c r="I156" s="361" t="s">
        <v>1809</v>
      </c>
      <c r="J156" s="689"/>
      <c r="K156" s="689">
        <v>0.1</v>
      </c>
      <c r="L156" s="689">
        <v>5</v>
      </c>
      <c r="M156" s="690">
        <f>SUM(J156:L156)</f>
        <v>5.0999999999999996</v>
      </c>
      <c r="N156" s="240"/>
      <c r="O156" s="240"/>
      <c r="P156" s="240"/>
    </row>
    <row r="157" spans="3:16" ht="25.5" customHeight="1">
      <c r="C157" s="351" t="s">
        <v>1810</v>
      </c>
      <c r="D157" s="362" t="s">
        <v>277</v>
      </c>
      <c r="E157" s="358"/>
      <c r="F157" s="358"/>
      <c r="G157" s="359"/>
      <c r="H157" s="358"/>
      <c r="I157" s="358"/>
      <c r="J157" s="688"/>
      <c r="K157" s="688"/>
      <c r="L157" s="688"/>
      <c r="M157" s="691"/>
      <c r="N157" s="240"/>
      <c r="O157" s="240"/>
      <c r="P157" s="240"/>
    </row>
    <row r="158" spans="3:16" ht="93" customHeight="1">
      <c r="C158" s="638" t="s">
        <v>1811</v>
      </c>
      <c r="D158" s="685" t="s">
        <v>1812</v>
      </c>
      <c r="E158" s="1532" t="s">
        <v>123</v>
      </c>
      <c r="F158" s="640">
        <v>45658</v>
      </c>
      <c r="G158" s="640">
        <v>45992</v>
      </c>
      <c r="H158" s="685" t="s">
        <v>1813</v>
      </c>
      <c r="I158" s="686" t="s">
        <v>1809</v>
      </c>
      <c r="J158" s="568"/>
      <c r="K158" s="568">
        <v>2</v>
      </c>
      <c r="L158" s="568">
        <v>9</v>
      </c>
      <c r="M158" s="1637">
        <f t="shared" ref="M158:M169" si="9">SUM(J158:L158)</f>
        <v>11</v>
      </c>
      <c r="N158" s="240"/>
      <c r="O158" s="240"/>
      <c r="P158" s="240"/>
    </row>
    <row r="159" spans="3:16" ht="78" customHeight="1">
      <c r="C159" s="638" t="s">
        <v>1814</v>
      </c>
      <c r="D159" s="685" t="s">
        <v>1815</v>
      </c>
      <c r="E159" s="1532" t="s">
        <v>123</v>
      </c>
      <c r="F159" s="640">
        <v>45658</v>
      </c>
      <c r="G159" s="640">
        <v>45992</v>
      </c>
      <c r="H159" s="685" t="s">
        <v>1816</v>
      </c>
      <c r="I159" s="686" t="s">
        <v>1809</v>
      </c>
      <c r="J159" s="568"/>
      <c r="K159" s="568">
        <v>20</v>
      </c>
      <c r="L159" s="568">
        <v>40</v>
      </c>
      <c r="M159" s="1637">
        <f t="shared" si="9"/>
        <v>60</v>
      </c>
      <c r="N159" s="240"/>
      <c r="O159" s="240"/>
      <c r="P159" s="240"/>
    </row>
    <row r="160" spans="3:16" ht="180.75" customHeight="1">
      <c r="C160" s="638" t="s">
        <v>1817</v>
      </c>
      <c r="D160" s="685" t="s">
        <v>1818</v>
      </c>
      <c r="E160" s="1532" t="s">
        <v>123</v>
      </c>
      <c r="F160" s="640">
        <v>45689</v>
      </c>
      <c r="G160" s="640">
        <v>45992</v>
      </c>
      <c r="H160" s="685" t="s">
        <v>1819</v>
      </c>
      <c r="I160" s="686" t="s">
        <v>1820</v>
      </c>
      <c r="J160" s="568"/>
      <c r="K160" s="1154">
        <v>1</v>
      </c>
      <c r="L160" s="568">
        <v>15</v>
      </c>
      <c r="M160" s="1637">
        <f t="shared" si="9"/>
        <v>16</v>
      </c>
      <c r="N160" s="240"/>
      <c r="O160" s="240"/>
      <c r="P160" s="240"/>
    </row>
    <row r="161" spans="3:16" ht="114.75" customHeight="1">
      <c r="C161" s="351" t="s">
        <v>1821</v>
      </c>
      <c r="D161" s="685" t="s">
        <v>1822</v>
      </c>
      <c r="E161" s="1227" t="s">
        <v>123</v>
      </c>
      <c r="F161" s="353">
        <v>45689</v>
      </c>
      <c r="G161" s="353">
        <v>45778</v>
      </c>
      <c r="H161" s="360" t="s">
        <v>1823</v>
      </c>
      <c r="I161" s="361" t="s">
        <v>124</v>
      </c>
      <c r="J161" s="689"/>
      <c r="K161" s="689">
        <v>0.1</v>
      </c>
      <c r="L161" s="689">
        <v>7</v>
      </c>
      <c r="M161" s="690">
        <f t="shared" si="9"/>
        <v>7.1</v>
      </c>
      <c r="N161" s="240"/>
      <c r="O161" s="240"/>
      <c r="P161" s="240"/>
    </row>
    <row r="162" spans="3:16" ht="82.5" customHeight="1">
      <c r="C162" s="351" t="s">
        <v>1824</v>
      </c>
      <c r="D162" s="360" t="s">
        <v>1825</v>
      </c>
      <c r="E162" s="1227" t="s">
        <v>123</v>
      </c>
      <c r="F162" s="353">
        <v>45658</v>
      </c>
      <c r="G162" s="353">
        <v>45992</v>
      </c>
      <c r="H162" s="360" t="s">
        <v>1826</v>
      </c>
      <c r="I162" s="361" t="s">
        <v>124</v>
      </c>
      <c r="J162" s="689"/>
      <c r="K162" s="689">
        <v>0.1</v>
      </c>
      <c r="L162" s="689">
        <v>10</v>
      </c>
      <c r="M162" s="690">
        <f t="shared" si="9"/>
        <v>10.1</v>
      </c>
      <c r="N162" s="240"/>
      <c r="O162" s="240"/>
      <c r="P162" s="240"/>
    </row>
    <row r="163" spans="3:16" ht="88.5" customHeight="1">
      <c r="C163" s="351" t="s">
        <v>1827</v>
      </c>
      <c r="D163" s="360" t="s">
        <v>1828</v>
      </c>
      <c r="E163" s="1227" t="s">
        <v>123</v>
      </c>
      <c r="F163" s="353">
        <v>45658</v>
      </c>
      <c r="G163" s="353">
        <v>45992</v>
      </c>
      <c r="H163" s="360" t="s">
        <v>1829</v>
      </c>
      <c r="I163" s="361" t="s">
        <v>124</v>
      </c>
      <c r="J163" s="689"/>
      <c r="K163" s="689">
        <v>0.2</v>
      </c>
      <c r="L163" s="689">
        <v>0.2</v>
      </c>
      <c r="M163" s="690">
        <f t="shared" si="9"/>
        <v>0.4</v>
      </c>
      <c r="N163" s="240"/>
      <c r="O163" s="240"/>
      <c r="P163" s="240"/>
    </row>
    <row r="164" spans="3:16" ht="81.75" customHeight="1">
      <c r="C164" s="351" t="s">
        <v>1830</v>
      </c>
      <c r="D164" s="360" t="s">
        <v>1831</v>
      </c>
      <c r="E164" s="1227" t="s">
        <v>123</v>
      </c>
      <c r="F164" s="353">
        <v>45658</v>
      </c>
      <c r="G164" s="353">
        <v>45992</v>
      </c>
      <c r="H164" s="360" t="s">
        <v>1832</v>
      </c>
      <c r="I164" s="361" t="s">
        <v>124</v>
      </c>
      <c r="J164" s="689"/>
      <c r="K164" s="689">
        <v>0.15</v>
      </c>
      <c r="L164" s="689">
        <v>0.1</v>
      </c>
      <c r="M164" s="690">
        <f t="shared" si="9"/>
        <v>0.25</v>
      </c>
      <c r="N164" s="240"/>
      <c r="O164" s="240"/>
      <c r="P164" s="240"/>
    </row>
    <row r="165" spans="3:16" ht="69" customHeight="1">
      <c r="C165" s="1445" t="s">
        <v>1833</v>
      </c>
      <c r="D165" s="1639" t="s">
        <v>1834</v>
      </c>
      <c r="E165" s="693" t="s">
        <v>123</v>
      </c>
      <c r="F165" s="1448">
        <v>45658</v>
      </c>
      <c r="G165" s="1448">
        <v>45992</v>
      </c>
      <c r="H165" s="1639" t="s">
        <v>1835</v>
      </c>
      <c r="I165" s="1447" t="s">
        <v>23</v>
      </c>
      <c r="J165" s="1640"/>
      <c r="K165" s="1641">
        <v>2</v>
      </c>
      <c r="L165" s="1640">
        <v>1</v>
      </c>
      <c r="M165" s="1642">
        <f t="shared" si="9"/>
        <v>3</v>
      </c>
      <c r="N165" s="1531"/>
      <c r="O165" s="1531"/>
      <c r="P165" s="1531"/>
    </row>
    <row r="166" spans="3:16" ht="105.75" customHeight="1">
      <c r="C166" s="695" t="s">
        <v>1836</v>
      </c>
      <c r="D166" s="695" t="s">
        <v>1837</v>
      </c>
      <c r="E166" s="1227" t="s">
        <v>123</v>
      </c>
      <c r="F166" s="696">
        <v>45658</v>
      </c>
      <c r="G166" s="696">
        <v>45931</v>
      </c>
      <c r="H166" s="695" t="s">
        <v>1838</v>
      </c>
      <c r="I166" s="697" t="s">
        <v>1839</v>
      </c>
      <c r="J166" s="698"/>
      <c r="K166" s="698">
        <v>0.1</v>
      </c>
      <c r="L166" s="698">
        <v>1</v>
      </c>
      <c r="M166" s="698">
        <f t="shared" si="9"/>
        <v>1.1000000000000001</v>
      </c>
      <c r="N166" s="240"/>
      <c r="O166" s="240"/>
      <c r="P166" s="240"/>
    </row>
    <row r="167" spans="3:16" ht="57.75" customHeight="1">
      <c r="C167" s="695" t="s">
        <v>3206</v>
      </c>
      <c r="D167" s="1211" t="s">
        <v>903</v>
      </c>
      <c r="E167" s="1227" t="s">
        <v>123</v>
      </c>
      <c r="F167" s="625">
        <v>45658</v>
      </c>
      <c r="G167" s="625">
        <v>45992</v>
      </c>
      <c r="H167" s="1220"/>
      <c r="I167" s="1227" t="s">
        <v>72</v>
      </c>
      <c r="J167" s="103"/>
      <c r="K167" s="112">
        <v>10</v>
      </c>
      <c r="L167" s="103"/>
      <c r="M167" s="126">
        <f t="shared" si="9"/>
        <v>10</v>
      </c>
      <c r="N167" s="240"/>
      <c r="O167" s="240"/>
      <c r="P167" s="240"/>
    </row>
    <row r="168" spans="3:16" ht="57.75" customHeight="1">
      <c r="C168" s="709" t="s">
        <v>3731</v>
      </c>
      <c r="D168" s="472" t="s">
        <v>2972</v>
      </c>
      <c r="E168" s="1227" t="s">
        <v>123</v>
      </c>
      <c r="F168" s="471">
        <v>45658</v>
      </c>
      <c r="G168" s="471">
        <v>45992</v>
      </c>
      <c r="H168" s="729"/>
      <c r="I168" s="1227" t="s">
        <v>72</v>
      </c>
      <c r="J168" s="1159"/>
      <c r="K168" s="1159">
        <v>10</v>
      </c>
      <c r="L168" s="1159"/>
      <c r="M168" s="1159">
        <f t="shared" si="9"/>
        <v>10</v>
      </c>
      <c r="N168" s="573"/>
      <c r="O168" s="573"/>
      <c r="P168" s="240"/>
    </row>
    <row r="169" spans="3:16" ht="33" customHeight="1">
      <c r="C169" s="2319" t="s">
        <v>859</v>
      </c>
      <c r="D169" s="2320"/>
      <c r="E169" s="2320"/>
      <c r="F169" s="2320"/>
      <c r="G169" s="2320"/>
      <c r="H169" s="2320"/>
      <c r="I169" s="2321"/>
      <c r="J169" s="189">
        <f>SUM(J150:J167)</f>
        <v>14.135</v>
      </c>
      <c r="K169" s="189">
        <f>SUM(K150:K168)</f>
        <v>48.2</v>
      </c>
      <c r="L169" s="189">
        <f>SUM(L150:L167)</f>
        <v>91.2</v>
      </c>
      <c r="M169" s="189">
        <f t="shared" si="9"/>
        <v>153.535</v>
      </c>
      <c r="N169" s="190"/>
      <c r="O169" s="191"/>
      <c r="P169" s="191"/>
    </row>
    <row r="170" spans="3:16" ht="39" customHeight="1">
      <c r="C170" s="211"/>
      <c r="D170" s="212"/>
      <c r="E170" s="212"/>
      <c r="F170" s="212"/>
      <c r="G170" s="1789" t="s">
        <v>802</v>
      </c>
      <c r="H170" s="1789"/>
      <c r="I170" s="1789"/>
      <c r="J170" s="212"/>
      <c r="K170" s="212"/>
      <c r="L170" s="212"/>
      <c r="M170" s="212"/>
      <c r="N170" s="212"/>
      <c r="O170" s="212"/>
      <c r="P170" s="213"/>
    </row>
    <row r="171" spans="3:16" ht="28.5" customHeight="1">
      <c r="C171" s="1534" t="s">
        <v>3207</v>
      </c>
      <c r="D171" s="1537" t="s">
        <v>126</v>
      </c>
      <c r="E171" s="192"/>
      <c r="F171" s="1448">
        <v>45658</v>
      </c>
      <c r="G171" s="1448">
        <v>45992</v>
      </c>
      <c r="H171" s="1537"/>
      <c r="I171" s="74"/>
      <c r="J171" s="120"/>
      <c r="K171" s="51">
        <v>1</v>
      </c>
      <c r="L171" s="51"/>
      <c r="M171" s="121">
        <f>SUM(J171:L171)</f>
        <v>1</v>
      </c>
      <c r="N171" s="48"/>
      <c r="O171" s="48"/>
      <c r="P171" s="48"/>
    </row>
    <row r="172" spans="3:16" ht="72" customHeight="1">
      <c r="C172" s="1534" t="s">
        <v>3208</v>
      </c>
      <c r="D172" s="1537" t="s">
        <v>127</v>
      </c>
      <c r="E172" s="1532" t="s">
        <v>128</v>
      </c>
      <c r="F172" s="1448">
        <v>45658</v>
      </c>
      <c r="G172" s="1448">
        <v>45992</v>
      </c>
      <c r="H172" s="1520" t="s">
        <v>129</v>
      </c>
      <c r="I172" s="75"/>
      <c r="J172" s="119">
        <f>0+0.2</f>
        <v>0.2</v>
      </c>
      <c r="K172" s="119">
        <v>0.3</v>
      </c>
      <c r="L172" s="119"/>
      <c r="M172" s="122">
        <f>SUM(J172:L172)</f>
        <v>0.5</v>
      </c>
      <c r="N172" s="123"/>
      <c r="O172" s="123"/>
      <c r="P172" s="123"/>
    </row>
    <row r="173" spans="3:16" ht="38.25">
      <c r="C173" s="1534" t="s">
        <v>3209</v>
      </c>
      <c r="D173" s="1537" t="s">
        <v>130</v>
      </c>
      <c r="E173" s="44" t="s">
        <v>131</v>
      </c>
      <c r="F173" s="1448">
        <v>45658</v>
      </c>
      <c r="G173" s="1448">
        <v>45992</v>
      </c>
      <c r="H173" s="1583" t="s">
        <v>132</v>
      </c>
      <c r="I173" s="47"/>
      <c r="J173" s="121"/>
      <c r="K173" s="121">
        <f>0+1.2</f>
        <v>1.2</v>
      </c>
      <c r="L173" s="48">
        <v>0.1</v>
      </c>
      <c r="M173" s="124">
        <f>SUM(J173:L173)</f>
        <v>1.3</v>
      </c>
      <c r="N173" s="123"/>
      <c r="O173" s="123"/>
      <c r="P173" s="123"/>
    </row>
    <row r="174" spans="3:16" ht="40.5" customHeight="1">
      <c r="C174" s="2322" t="s">
        <v>133</v>
      </c>
      <c r="D174" s="2323"/>
      <c r="E174" s="2323"/>
      <c r="F174" s="2323"/>
      <c r="G174" s="2323"/>
      <c r="H174" s="2323"/>
      <c r="I174" s="2324"/>
      <c r="J174" s="115">
        <f>SUM(J171:J173)</f>
        <v>0.2</v>
      </c>
      <c r="K174" s="115">
        <f>SUM(K171:K173)</f>
        <v>2.5</v>
      </c>
      <c r="L174" s="115">
        <f>SUM(L171:L173)</f>
        <v>0.1</v>
      </c>
      <c r="M174" s="115">
        <f>SUM(J174:L174)</f>
        <v>2.8000000000000003</v>
      </c>
      <c r="N174" s="125"/>
      <c r="O174" s="125"/>
      <c r="P174" s="125"/>
    </row>
    <row r="175" spans="3:16" ht="34.5" customHeight="1">
      <c r="C175" s="2009" t="s">
        <v>134</v>
      </c>
      <c r="D175" s="2010"/>
      <c r="E175" s="2010"/>
      <c r="F175" s="2010"/>
      <c r="G175" s="2010"/>
      <c r="H175" s="2010"/>
      <c r="I175" s="2011"/>
      <c r="J175" s="1455">
        <f>J169+J174</f>
        <v>14.334999999999999</v>
      </c>
      <c r="K175" s="1455">
        <f>K169+K174</f>
        <v>50.7</v>
      </c>
      <c r="L175" s="1455">
        <f>L169+L174</f>
        <v>91.3</v>
      </c>
      <c r="M175" s="1455">
        <f>M169+M174</f>
        <v>156.33500000000001</v>
      </c>
      <c r="N175" s="1456"/>
      <c r="O175" s="1456"/>
      <c r="P175" s="1456"/>
    </row>
    <row r="176" spans="3:16" ht="34.5" customHeight="1">
      <c r="C176" s="2243" t="s">
        <v>135</v>
      </c>
      <c r="D176" s="2244"/>
      <c r="E176" s="2244"/>
      <c r="F176" s="2244"/>
      <c r="G176" s="2244"/>
      <c r="H176" s="2244"/>
      <c r="I176" s="277"/>
      <c r="J176" s="277"/>
      <c r="K176" s="278"/>
      <c r="L176" s="277"/>
      <c r="M176" s="279"/>
      <c r="N176" s="277"/>
      <c r="O176" s="277"/>
      <c r="P176" s="280"/>
    </row>
    <row r="177" spans="3:16" ht="97.5" customHeight="1">
      <c r="C177" s="472" t="s">
        <v>1840</v>
      </c>
      <c r="D177" s="469" t="s">
        <v>598</v>
      </c>
      <c r="E177" s="711" t="s">
        <v>136</v>
      </c>
      <c r="F177" s="712">
        <v>45658</v>
      </c>
      <c r="G177" s="712">
        <v>45992</v>
      </c>
      <c r="H177" s="1520" t="s">
        <v>488</v>
      </c>
      <c r="I177" s="711" t="s">
        <v>23</v>
      </c>
      <c r="J177" s="705">
        <v>30.8</v>
      </c>
      <c r="K177" s="705">
        <v>3.6</v>
      </c>
      <c r="L177" s="705"/>
      <c r="M177" s="705">
        <f>SUM(J177:L177)</f>
        <v>34.4</v>
      </c>
      <c r="N177" s="240"/>
      <c r="O177" s="240"/>
      <c r="P177" s="240"/>
    </row>
    <row r="178" spans="3:16" ht="36" customHeight="1">
      <c r="C178" s="472" t="s">
        <v>1841</v>
      </c>
      <c r="D178" s="1080" t="s">
        <v>582</v>
      </c>
      <c r="E178" s="711" t="s">
        <v>136</v>
      </c>
      <c r="F178" s="712">
        <v>45658</v>
      </c>
      <c r="G178" s="712">
        <v>45992</v>
      </c>
      <c r="H178" s="1638" t="s">
        <v>1842</v>
      </c>
      <c r="I178" s="711" t="s">
        <v>23</v>
      </c>
      <c r="J178" s="705"/>
      <c r="K178" s="705"/>
      <c r="L178" s="705"/>
      <c r="M178" s="705"/>
      <c r="N178" s="240"/>
      <c r="O178" s="240"/>
      <c r="P178" s="240"/>
    </row>
    <row r="179" spans="3:16" ht="36" customHeight="1">
      <c r="C179" s="81" t="s">
        <v>1843</v>
      </c>
      <c r="D179" s="719" t="s">
        <v>1844</v>
      </c>
      <c r="E179" s="722"/>
      <c r="F179" s="723"/>
      <c r="G179" s="723"/>
      <c r="H179" s="722"/>
      <c r="I179" s="721" t="s">
        <v>23</v>
      </c>
      <c r="J179" s="724">
        <v>1.6</v>
      </c>
      <c r="K179" s="724"/>
      <c r="L179" s="724"/>
      <c r="M179" s="724">
        <f t="shared" ref="M179:M189" si="10">SUM(J179:L179)</f>
        <v>1.6</v>
      </c>
      <c r="N179" s="1228"/>
      <c r="O179" s="1228"/>
      <c r="P179" s="1228"/>
    </row>
    <row r="180" spans="3:16" ht="36" customHeight="1">
      <c r="C180" s="81" t="s">
        <v>1845</v>
      </c>
      <c r="D180" s="719" t="s">
        <v>1846</v>
      </c>
      <c r="E180" s="722"/>
      <c r="F180" s="723"/>
      <c r="G180" s="723"/>
      <c r="H180" s="722"/>
      <c r="I180" s="721" t="s">
        <v>23</v>
      </c>
      <c r="J180" s="724">
        <v>1.31</v>
      </c>
      <c r="K180" s="724"/>
      <c r="L180" s="724"/>
      <c r="M180" s="724">
        <f t="shared" si="10"/>
        <v>1.31</v>
      </c>
      <c r="N180" s="1228"/>
      <c r="O180" s="1228"/>
      <c r="P180" s="1228"/>
    </row>
    <row r="181" spans="3:16" ht="36" customHeight="1">
      <c r="C181" s="81" t="s">
        <v>1847</v>
      </c>
      <c r="D181" s="719" t="s">
        <v>1848</v>
      </c>
      <c r="E181" s="722"/>
      <c r="F181" s="723"/>
      <c r="G181" s="723"/>
      <c r="H181" s="722"/>
      <c r="I181" s="721" t="s">
        <v>23</v>
      </c>
      <c r="J181" s="724">
        <v>0.85</v>
      </c>
      <c r="K181" s="724"/>
      <c r="L181" s="724"/>
      <c r="M181" s="724">
        <f t="shared" si="10"/>
        <v>0.85</v>
      </c>
      <c r="N181" s="1228"/>
      <c r="O181" s="1228"/>
      <c r="P181" s="1228"/>
    </row>
    <row r="182" spans="3:16" ht="36" customHeight="1">
      <c r="C182" s="81" t="s">
        <v>1849</v>
      </c>
      <c r="D182" s="719" t="s">
        <v>1850</v>
      </c>
      <c r="E182" s="722"/>
      <c r="F182" s="723"/>
      <c r="G182" s="723"/>
      <c r="H182" s="722"/>
      <c r="I182" s="721" t="s">
        <v>23</v>
      </c>
      <c r="J182" s="724">
        <v>0.53</v>
      </c>
      <c r="K182" s="724"/>
      <c r="L182" s="724"/>
      <c r="M182" s="724">
        <f t="shared" si="10"/>
        <v>0.53</v>
      </c>
      <c r="N182" s="1228"/>
      <c r="O182" s="1228"/>
      <c r="P182" s="1228"/>
    </row>
    <row r="183" spans="3:16" ht="36" customHeight="1">
      <c r="C183" s="81" t="s">
        <v>1851</v>
      </c>
      <c r="D183" s="719" t="s">
        <v>1852</v>
      </c>
      <c r="E183" s="722"/>
      <c r="F183" s="723"/>
      <c r="G183" s="723"/>
      <c r="H183" s="722"/>
      <c r="I183" s="721" t="s">
        <v>23</v>
      </c>
      <c r="J183" s="724">
        <v>0.91</v>
      </c>
      <c r="K183" s="724"/>
      <c r="L183" s="724"/>
      <c r="M183" s="724">
        <f t="shared" si="10"/>
        <v>0.91</v>
      </c>
      <c r="N183" s="1228"/>
      <c r="O183" s="1228"/>
      <c r="P183" s="1228"/>
    </row>
    <row r="184" spans="3:16" ht="36" customHeight="1">
      <c r="C184" s="81" t="s">
        <v>1853</v>
      </c>
      <c r="D184" s="719" t="s">
        <v>1854</v>
      </c>
      <c r="E184" s="722"/>
      <c r="F184" s="723"/>
      <c r="G184" s="723"/>
      <c r="H184" s="722"/>
      <c r="I184" s="721" t="s">
        <v>23</v>
      </c>
      <c r="J184" s="724">
        <v>0.46</v>
      </c>
      <c r="K184" s="724"/>
      <c r="L184" s="724"/>
      <c r="M184" s="724">
        <f t="shared" si="10"/>
        <v>0.46</v>
      </c>
      <c r="N184" s="1228"/>
      <c r="O184" s="1228"/>
      <c r="P184" s="1228"/>
    </row>
    <row r="185" spans="3:16" ht="36" customHeight="1">
      <c r="C185" s="81" t="s">
        <v>1855</v>
      </c>
      <c r="D185" s="719" t="s">
        <v>1856</v>
      </c>
      <c r="E185" s="722"/>
      <c r="F185" s="723"/>
      <c r="G185" s="723"/>
      <c r="H185" s="722"/>
      <c r="I185" s="721" t="s">
        <v>23</v>
      </c>
      <c r="J185" s="724">
        <v>0.69</v>
      </c>
      <c r="K185" s="724"/>
      <c r="L185" s="724"/>
      <c r="M185" s="724">
        <f t="shared" si="10"/>
        <v>0.69</v>
      </c>
      <c r="N185" s="1228"/>
      <c r="O185" s="1228"/>
      <c r="P185" s="1228"/>
    </row>
    <row r="186" spans="3:16" ht="36" customHeight="1">
      <c r="C186" s="81" t="s">
        <v>1857</v>
      </c>
      <c r="D186" s="719" t="s">
        <v>1858</v>
      </c>
      <c r="E186" s="722"/>
      <c r="F186" s="723"/>
      <c r="G186" s="723"/>
      <c r="H186" s="722"/>
      <c r="I186" s="721" t="s">
        <v>23</v>
      </c>
      <c r="J186" s="724">
        <v>0.45</v>
      </c>
      <c r="K186" s="724"/>
      <c r="L186" s="724"/>
      <c r="M186" s="724">
        <f t="shared" si="10"/>
        <v>0.45</v>
      </c>
      <c r="N186" s="1228"/>
      <c r="O186" s="1228"/>
      <c r="P186" s="1228"/>
    </row>
    <row r="187" spans="3:16" ht="36" customHeight="1">
      <c r="C187" s="81" t="s">
        <v>1859</v>
      </c>
      <c r="D187" s="719" t="s">
        <v>1860</v>
      </c>
      <c r="E187" s="722"/>
      <c r="F187" s="723"/>
      <c r="G187" s="723"/>
      <c r="H187" s="722"/>
      <c r="I187" s="721" t="s">
        <v>23</v>
      </c>
      <c r="J187" s="724">
        <v>0.39</v>
      </c>
      <c r="K187" s="724"/>
      <c r="L187" s="724"/>
      <c r="M187" s="724">
        <f t="shared" si="10"/>
        <v>0.39</v>
      </c>
      <c r="N187" s="1228"/>
      <c r="O187" s="1228"/>
      <c r="P187" s="1228"/>
    </row>
    <row r="188" spans="3:16" ht="36" customHeight="1">
      <c r="C188" s="81" t="s">
        <v>1861</v>
      </c>
      <c r="D188" s="719" t="s">
        <v>1862</v>
      </c>
      <c r="E188" s="722"/>
      <c r="F188" s="723"/>
      <c r="G188" s="723"/>
      <c r="H188" s="722"/>
      <c r="I188" s="721" t="s">
        <v>23</v>
      </c>
      <c r="J188" s="724">
        <v>0.77</v>
      </c>
      <c r="K188" s="724"/>
      <c r="L188" s="724"/>
      <c r="M188" s="724">
        <f t="shared" si="10"/>
        <v>0.77</v>
      </c>
      <c r="N188" s="1228"/>
      <c r="O188" s="1228"/>
      <c r="P188" s="1228"/>
    </row>
    <row r="189" spans="3:16" ht="36" customHeight="1">
      <c r="C189" s="81" t="s">
        <v>1863</v>
      </c>
      <c r="D189" s="719" t="s">
        <v>1864</v>
      </c>
      <c r="E189" s="722"/>
      <c r="F189" s="723"/>
      <c r="G189" s="723"/>
      <c r="H189" s="722"/>
      <c r="I189" s="721" t="s">
        <v>23</v>
      </c>
      <c r="J189" s="724">
        <v>0.3</v>
      </c>
      <c r="K189" s="724"/>
      <c r="L189" s="724"/>
      <c r="M189" s="724">
        <f t="shared" si="10"/>
        <v>0.3</v>
      </c>
      <c r="N189" s="1228"/>
      <c r="O189" s="1228"/>
      <c r="P189" s="1228"/>
    </row>
    <row r="190" spans="3:16" ht="36" customHeight="1">
      <c r="C190" s="579"/>
      <c r="D190" s="695"/>
      <c r="E190" s="699"/>
      <c r="F190" s="700"/>
      <c r="G190" s="700"/>
      <c r="H190" s="699"/>
      <c r="I190" s="697"/>
      <c r="J190" s="703"/>
      <c r="K190" s="703"/>
      <c r="L190" s="703"/>
      <c r="M190" s="703"/>
      <c r="N190" s="240"/>
      <c r="O190" s="240"/>
      <c r="P190" s="240"/>
    </row>
    <row r="191" spans="3:16" ht="36" customHeight="1">
      <c r="C191" s="579" t="s">
        <v>1865</v>
      </c>
      <c r="D191" s="695" t="s">
        <v>1866</v>
      </c>
      <c r="E191" s="697" t="s">
        <v>1867</v>
      </c>
      <c r="F191" s="696">
        <v>45658</v>
      </c>
      <c r="G191" s="696">
        <v>45992</v>
      </c>
      <c r="H191" s="699"/>
      <c r="I191" s="697" t="s">
        <v>23</v>
      </c>
      <c r="J191" s="703"/>
      <c r="K191" s="703">
        <v>16</v>
      </c>
      <c r="L191" s="703"/>
      <c r="M191" s="703">
        <f t="shared" ref="M191:M199" si="11">SUM(J191:L191)</f>
        <v>16</v>
      </c>
      <c r="N191" s="240"/>
      <c r="O191" s="240"/>
      <c r="P191" s="240"/>
    </row>
    <row r="192" spans="3:16" ht="36" customHeight="1">
      <c r="C192" s="579" t="s">
        <v>1868</v>
      </c>
      <c r="D192" s="695" t="s">
        <v>1869</v>
      </c>
      <c r="E192" s="697" t="s">
        <v>1867</v>
      </c>
      <c r="F192" s="696">
        <v>45658</v>
      </c>
      <c r="G192" s="696">
        <v>45992</v>
      </c>
      <c r="H192" s="699"/>
      <c r="I192" s="697" t="s">
        <v>23</v>
      </c>
      <c r="J192" s="703"/>
      <c r="K192" s="703">
        <v>9.7799999999999994</v>
      </c>
      <c r="L192" s="703"/>
      <c r="M192" s="703">
        <f t="shared" si="11"/>
        <v>9.7799999999999994</v>
      </c>
      <c r="N192" s="240"/>
      <c r="O192" s="240"/>
      <c r="P192" s="240"/>
    </row>
    <row r="193" spans="3:16" ht="36" customHeight="1">
      <c r="C193" s="579" t="s">
        <v>1870</v>
      </c>
      <c r="D193" s="695" t="s">
        <v>1871</v>
      </c>
      <c r="E193" s="697" t="s">
        <v>1867</v>
      </c>
      <c r="F193" s="696">
        <v>45658</v>
      </c>
      <c r="G193" s="696">
        <v>45992</v>
      </c>
      <c r="H193" s="699"/>
      <c r="I193" s="697" t="s">
        <v>23</v>
      </c>
      <c r="J193" s="703"/>
      <c r="K193" s="703">
        <v>0.78</v>
      </c>
      <c r="L193" s="703"/>
      <c r="M193" s="703">
        <f t="shared" si="11"/>
        <v>0.78</v>
      </c>
      <c r="N193" s="240"/>
      <c r="O193" s="240"/>
      <c r="P193" s="240"/>
    </row>
    <row r="194" spans="3:16" ht="36" customHeight="1">
      <c r="C194" s="579" t="s">
        <v>1872</v>
      </c>
      <c r="D194" s="695" t="s">
        <v>1873</v>
      </c>
      <c r="E194" s="697" t="s">
        <v>1867</v>
      </c>
      <c r="F194" s="696">
        <v>45658</v>
      </c>
      <c r="G194" s="696">
        <v>45992</v>
      </c>
      <c r="H194" s="699"/>
      <c r="I194" s="697" t="s">
        <v>23</v>
      </c>
      <c r="J194" s="703"/>
      <c r="K194" s="703">
        <v>0.94</v>
      </c>
      <c r="L194" s="703"/>
      <c r="M194" s="703">
        <f t="shared" si="11"/>
        <v>0.94</v>
      </c>
      <c r="N194" s="240"/>
      <c r="O194" s="240"/>
      <c r="P194" s="240"/>
    </row>
    <row r="195" spans="3:16" ht="36" customHeight="1">
      <c r="C195" s="579" t="s">
        <v>1874</v>
      </c>
      <c r="D195" s="695" t="s">
        <v>1875</v>
      </c>
      <c r="E195" s="697" t="s">
        <v>1867</v>
      </c>
      <c r="F195" s="696">
        <v>45658</v>
      </c>
      <c r="G195" s="696">
        <v>45992</v>
      </c>
      <c r="H195" s="699"/>
      <c r="I195" s="697" t="s">
        <v>23</v>
      </c>
      <c r="J195" s="703"/>
      <c r="K195" s="703">
        <v>0.94</v>
      </c>
      <c r="L195" s="703"/>
      <c r="M195" s="703">
        <f t="shared" si="11"/>
        <v>0.94</v>
      </c>
      <c r="N195" s="240"/>
      <c r="O195" s="240"/>
      <c r="P195" s="240"/>
    </row>
    <row r="196" spans="3:16" ht="36" customHeight="1">
      <c r="C196" s="579" t="s">
        <v>1876</v>
      </c>
      <c r="D196" s="695" t="s">
        <v>1877</v>
      </c>
      <c r="E196" s="697" t="s">
        <v>1867</v>
      </c>
      <c r="F196" s="696">
        <v>45658</v>
      </c>
      <c r="G196" s="696">
        <v>45992</v>
      </c>
      <c r="H196" s="699"/>
      <c r="I196" s="697" t="s">
        <v>23</v>
      </c>
      <c r="J196" s="703"/>
      <c r="K196" s="703">
        <v>0.21</v>
      </c>
      <c r="L196" s="703"/>
      <c r="M196" s="703">
        <f t="shared" si="11"/>
        <v>0.21</v>
      </c>
      <c r="N196" s="240"/>
      <c r="O196" s="240"/>
      <c r="P196" s="240"/>
    </row>
    <row r="197" spans="3:16" ht="36" customHeight="1">
      <c r="C197" s="579" t="s">
        <v>1878</v>
      </c>
      <c r="D197" s="695" t="s">
        <v>1879</v>
      </c>
      <c r="E197" s="697" t="s">
        <v>1867</v>
      </c>
      <c r="F197" s="696">
        <v>45658</v>
      </c>
      <c r="G197" s="696">
        <v>45992</v>
      </c>
      <c r="H197" s="699"/>
      <c r="I197" s="697" t="s">
        <v>23</v>
      </c>
      <c r="J197" s="703"/>
      <c r="K197" s="703">
        <v>0.04</v>
      </c>
      <c r="L197" s="703"/>
      <c r="M197" s="703">
        <f t="shared" si="11"/>
        <v>0.04</v>
      </c>
      <c r="N197" s="240"/>
      <c r="O197" s="240"/>
      <c r="P197" s="240"/>
    </row>
    <row r="198" spans="3:16" ht="36" customHeight="1">
      <c r="C198" s="579" t="s">
        <v>1880</v>
      </c>
      <c r="D198" s="695" t="s">
        <v>1881</v>
      </c>
      <c r="E198" s="697" t="s">
        <v>1867</v>
      </c>
      <c r="F198" s="696">
        <v>45658</v>
      </c>
      <c r="G198" s="696">
        <v>45992</v>
      </c>
      <c r="H198" s="695" t="s">
        <v>1882</v>
      </c>
      <c r="I198" s="697" t="s">
        <v>23</v>
      </c>
      <c r="J198" s="703"/>
      <c r="K198" s="703">
        <f>180000/1000000</f>
        <v>0.18</v>
      </c>
      <c r="L198" s="703"/>
      <c r="M198" s="703">
        <f t="shared" si="11"/>
        <v>0.18</v>
      </c>
      <c r="N198" s="240"/>
      <c r="O198" s="240"/>
      <c r="P198" s="240"/>
    </row>
    <row r="199" spans="3:16" ht="36" customHeight="1">
      <c r="C199" s="579" t="s">
        <v>1883</v>
      </c>
      <c r="D199" s="695" t="s">
        <v>1884</v>
      </c>
      <c r="E199" s="697" t="s">
        <v>1867</v>
      </c>
      <c r="F199" s="696">
        <v>45658</v>
      </c>
      <c r="G199" s="696">
        <v>45992</v>
      </c>
      <c r="H199" s="695" t="s">
        <v>1882</v>
      </c>
      <c r="I199" s="697" t="s">
        <v>23</v>
      </c>
      <c r="J199" s="703"/>
      <c r="K199" s="703">
        <v>0.5</v>
      </c>
      <c r="L199" s="703"/>
      <c r="M199" s="703">
        <f t="shared" si="11"/>
        <v>0.5</v>
      </c>
      <c r="N199" s="240"/>
      <c r="O199" s="240"/>
      <c r="P199" s="240"/>
    </row>
    <row r="200" spans="3:16" ht="36" customHeight="1">
      <c r="C200" s="579" t="s">
        <v>1885</v>
      </c>
      <c r="D200" s="701" t="s">
        <v>423</v>
      </c>
      <c r="E200" s="699"/>
      <c r="F200" s="700"/>
      <c r="G200" s="700"/>
      <c r="H200" s="699"/>
      <c r="I200" s="697" t="s">
        <v>23</v>
      </c>
      <c r="J200" s="703"/>
      <c r="K200" s="703"/>
      <c r="L200" s="703"/>
      <c r="M200" s="703"/>
      <c r="N200" s="240"/>
      <c r="O200" s="240"/>
      <c r="P200" s="240"/>
    </row>
    <row r="201" spans="3:16" ht="69" customHeight="1">
      <c r="C201" s="579" t="s">
        <v>1886</v>
      </c>
      <c r="D201" s="695" t="s">
        <v>1887</v>
      </c>
      <c r="E201" s="697" t="s">
        <v>136</v>
      </c>
      <c r="F201" s="696">
        <v>45658</v>
      </c>
      <c r="G201" s="696">
        <v>45992</v>
      </c>
      <c r="H201" s="695" t="s">
        <v>1888</v>
      </c>
      <c r="I201" s="697" t="s">
        <v>23</v>
      </c>
      <c r="J201" s="703"/>
      <c r="K201" s="704">
        <f>225000/1000000</f>
        <v>0.22500000000000001</v>
      </c>
      <c r="L201" s="703"/>
      <c r="M201" s="704">
        <f t="shared" ref="M201:M222" si="12">SUM(J201:L201)</f>
        <v>0.22500000000000001</v>
      </c>
      <c r="N201" s="240"/>
      <c r="O201" s="240"/>
      <c r="P201" s="240"/>
    </row>
    <row r="202" spans="3:16" ht="57" customHeight="1">
      <c r="C202" s="579" t="s">
        <v>1889</v>
      </c>
      <c r="D202" s="695" t="s">
        <v>1890</v>
      </c>
      <c r="E202" s="697" t="s">
        <v>136</v>
      </c>
      <c r="F202" s="696">
        <v>45658</v>
      </c>
      <c r="G202" s="696">
        <v>45992</v>
      </c>
      <c r="H202" s="695" t="s">
        <v>1891</v>
      </c>
      <c r="I202" s="697" t="s">
        <v>23</v>
      </c>
      <c r="J202" s="703"/>
      <c r="K202" s="703"/>
      <c r="L202" s="704">
        <f>2000000/1000000</f>
        <v>2</v>
      </c>
      <c r="M202" s="704">
        <f t="shared" si="12"/>
        <v>2</v>
      </c>
      <c r="N202" s="240"/>
      <c r="O202" s="240"/>
      <c r="P202" s="240"/>
    </row>
    <row r="203" spans="3:16" ht="78" customHeight="1">
      <c r="C203" s="579" t="s">
        <v>1892</v>
      </c>
      <c r="D203" s="695" t="s">
        <v>1893</v>
      </c>
      <c r="E203" s="697" t="s">
        <v>136</v>
      </c>
      <c r="F203" s="696">
        <v>45658</v>
      </c>
      <c r="G203" s="696">
        <v>45992</v>
      </c>
      <c r="H203" s="695" t="s">
        <v>1894</v>
      </c>
      <c r="I203" s="697" t="s">
        <v>23</v>
      </c>
      <c r="J203" s="703"/>
      <c r="K203" s="703"/>
      <c r="L203" s="704">
        <f>2500000/1000000</f>
        <v>2.5</v>
      </c>
      <c r="M203" s="704">
        <f t="shared" si="12"/>
        <v>2.5</v>
      </c>
      <c r="N203" s="240"/>
      <c r="O203" s="240"/>
      <c r="P203" s="240"/>
    </row>
    <row r="204" spans="3:16" ht="89.25" customHeight="1">
      <c r="C204" s="579" t="s">
        <v>1895</v>
      </c>
      <c r="D204" s="695" t="s">
        <v>1896</v>
      </c>
      <c r="E204" s="699"/>
      <c r="F204" s="702"/>
      <c r="G204" s="702"/>
      <c r="H204" s="695" t="s">
        <v>1897</v>
      </c>
      <c r="I204" s="699"/>
      <c r="J204" s="703"/>
      <c r="K204" s="704">
        <v>20.68</v>
      </c>
      <c r="L204" s="703"/>
      <c r="M204" s="704">
        <f t="shared" si="12"/>
        <v>20.68</v>
      </c>
      <c r="N204" s="240"/>
      <c r="O204" s="240"/>
      <c r="P204" s="240"/>
    </row>
    <row r="205" spans="3:16" ht="36" customHeight="1">
      <c r="C205" s="579" t="s">
        <v>1898</v>
      </c>
      <c r="D205" s="695" t="s">
        <v>1899</v>
      </c>
      <c r="E205" s="697" t="s">
        <v>1867</v>
      </c>
      <c r="F205" s="696">
        <v>45658</v>
      </c>
      <c r="G205" s="696">
        <v>45992</v>
      </c>
      <c r="H205" s="699"/>
      <c r="I205" s="697" t="s">
        <v>23</v>
      </c>
      <c r="J205" s="703"/>
      <c r="K205" s="703"/>
      <c r="L205" s="703">
        <v>2</v>
      </c>
      <c r="M205" s="703">
        <f t="shared" si="12"/>
        <v>2</v>
      </c>
      <c r="N205" s="240"/>
      <c r="O205" s="240"/>
      <c r="P205" s="240"/>
    </row>
    <row r="206" spans="3:16" ht="36" customHeight="1">
      <c r="C206" s="579" t="s">
        <v>1900</v>
      </c>
      <c r="D206" s="695" t="s">
        <v>1901</v>
      </c>
      <c r="E206" s="697" t="s">
        <v>1867</v>
      </c>
      <c r="F206" s="696">
        <v>45658</v>
      </c>
      <c r="G206" s="696">
        <v>45992</v>
      </c>
      <c r="H206" s="699"/>
      <c r="I206" s="697" t="s">
        <v>23</v>
      </c>
      <c r="J206" s="703"/>
      <c r="K206" s="703"/>
      <c r="L206" s="703">
        <v>9</v>
      </c>
      <c r="M206" s="703">
        <f t="shared" si="12"/>
        <v>9</v>
      </c>
      <c r="N206" s="240"/>
      <c r="O206" s="240"/>
      <c r="P206" s="240"/>
    </row>
    <row r="207" spans="3:16" ht="36" customHeight="1">
      <c r="C207" s="579" t="s">
        <v>1902</v>
      </c>
      <c r="D207" s="695" t="s">
        <v>1903</v>
      </c>
      <c r="E207" s="697" t="s">
        <v>1867</v>
      </c>
      <c r="F207" s="696">
        <v>45658</v>
      </c>
      <c r="G207" s="696">
        <v>45992</v>
      </c>
      <c r="H207" s="699"/>
      <c r="I207" s="697" t="s">
        <v>23</v>
      </c>
      <c r="J207" s="703"/>
      <c r="K207" s="703">
        <v>0.7</v>
      </c>
      <c r="L207" s="703">
        <v>1</v>
      </c>
      <c r="M207" s="705">
        <f t="shared" si="12"/>
        <v>1.7</v>
      </c>
      <c r="N207" s="240"/>
      <c r="O207" s="240"/>
      <c r="P207" s="240"/>
    </row>
    <row r="208" spans="3:16" ht="36" customHeight="1">
      <c r="C208" s="579" t="s">
        <v>1904</v>
      </c>
      <c r="D208" s="695" t="s">
        <v>1905</v>
      </c>
      <c r="E208" s="697" t="s">
        <v>1867</v>
      </c>
      <c r="F208" s="696">
        <v>45658</v>
      </c>
      <c r="G208" s="696">
        <v>45992</v>
      </c>
      <c r="H208" s="699"/>
      <c r="I208" s="697" t="s">
        <v>23</v>
      </c>
      <c r="J208" s="703"/>
      <c r="K208" s="703">
        <v>0.5</v>
      </c>
      <c r="L208" s="703"/>
      <c r="M208" s="703">
        <f t="shared" si="12"/>
        <v>0.5</v>
      </c>
      <c r="N208" s="240"/>
      <c r="O208" s="240"/>
      <c r="P208" s="240"/>
    </row>
    <row r="209" spans="3:17" ht="36" customHeight="1">
      <c r="C209" s="579" t="s">
        <v>1906</v>
      </c>
      <c r="D209" s="695" t="s">
        <v>1907</v>
      </c>
      <c r="E209" s="697" t="s">
        <v>1867</v>
      </c>
      <c r="F209" s="696">
        <v>45658</v>
      </c>
      <c r="G209" s="696">
        <v>45992</v>
      </c>
      <c r="H209" s="699"/>
      <c r="I209" s="697" t="s">
        <v>23</v>
      </c>
      <c r="J209" s="703"/>
      <c r="K209" s="703">
        <v>0.15</v>
      </c>
      <c r="L209" s="703"/>
      <c r="M209" s="703">
        <f t="shared" si="12"/>
        <v>0.15</v>
      </c>
      <c r="N209" s="240"/>
      <c r="O209" s="240"/>
      <c r="P209" s="240"/>
    </row>
    <row r="210" spans="3:17" ht="36" customHeight="1">
      <c r="C210" s="579" t="s">
        <v>1908</v>
      </c>
      <c r="D210" s="695" t="s">
        <v>1909</v>
      </c>
      <c r="E210" s="697" t="s">
        <v>1867</v>
      </c>
      <c r="F210" s="696">
        <v>45658</v>
      </c>
      <c r="G210" s="696">
        <v>45992</v>
      </c>
      <c r="H210" s="699"/>
      <c r="I210" s="697" t="s">
        <v>23</v>
      </c>
      <c r="J210" s="703"/>
      <c r="K210" s="703">
        <v>0.3</v>
      </c>
      <c r="L210" s="703"/>
      <c r="M210" s="703">
        <f t="shared" si="12"/>
        <v>0.3</v>
      </c>
      <c r="N210" s="240"/>
      <c r="O210" s="240"/>
      <c r="P210" s="240"/>
    </row>
    <row r="211" spans="3:17" ht="36" customHeight="1">
      <c r="C211" s="579" t="s">
        <v>1910</v>
      </c>
      <c r="D211" s="695" t="s">
        <v>1911</v>
      </c>
      <c r="E211" s="697" t="s">
        <v>1867</v>
      </c>
      <c r="F211" s="696">
        <v>45658</v>
      </c>
      <c r="G211" s="696">
        <v>45992</v>
      </c>
      <c r="H211" s="699"/>
      <c r="I211" s="697" t="s">
        <v>23</v>
      </c>
      <c r="J211" s="703"/>
      <c r="K211" s="703">
        <v>2</v>
      </c>
      <c r="L211" s="703"/>
      <c r="M211" s="703">
        <f t="shared" si="12"/>
        <v>2</v>
      </c>
      <c r="N211" s="240"/>
      <c r="O211" s="240"/>
      <c r="P211" s="240"/>
    </row>
    <row r="212" spans="3:17" ht="36" customHeight="1">
      <c r="C212" s="579" t="s">
        <v>1912</v>
      </c>
      <c r="D212" s="695" t="s">
        <v>1913</v>
      </c>
      <c r="E212" s="697" t="s">
        <v>1867</v>
      </c>
      <c r="F212" s="696">
        <v>45658</v>
      </c>
      <c r="G212" s="696">
        <v>45992</v>
      </c>
      <c r="H212" s="699"/>
      <c r="I212" s="697" t="s">
        <v>23</v>
      </c>
      <c r="J212" s="703"/>
      <c r="K212" s="703">
        <v>0.2</v>
      </c>
      <c r="L212" s="703"/>
      <c r="M212" s="703">
        <f t="shared" si="12"/>
        <v>0.2</v>
      </c>
      <c r="N212" s="240"/>
      <c r="O212" s="240"/>
      <c r="P212" s="240"/>
    </row>
    <row r="213" spans="3:17" ht="36" customHeight="1">
      <c r="C213" s="579" t="s">
        <v>1914</v>
      </c>
      <c r="D213" s="695" t="s">
        <v>1915</v>
      </c>
      <c r="E213" s="697" t="s">
        <v>1867</v>
      </c>
      <c r="F213" s="696">
        <v>45658</v>
      </c>
      <c r="G213" s="696">
        <v>45992</v>
      </c>
      <c r="H213" s="699"/>
      <c r="I213" s="697" t="s">
        <v>23</v>
      </c>
      <c r="J213" s="703"/>
      <c r="K213" s="703">
        <v>0.5</v>
      </c>
      <c r="L213" s="703"/>
      <c r="M213" s="703">
        <f t="shared" si="12"/>
        <v>0.5</v>
      </c>
      <c r="N213" s="240"/>
      <c r="O213" s="240"/>
      <c r="P213" s="240"/>
    </row>
    <row r="214" spans="3:17" ht="36" customHeight="1">
      <c r="C214" s="579" t="s">
        <v>1916</v>
      </c>
      <c r="D214" s="695" t="s">
        <v>1917</v>
      </c>
      <c r="E214" s="697" t="s">
        <v>1867</v>
      </c>
      <c r="F214" s="696">
        <v>45658</v>
      </c>
      <c r="G214" s="696">
        <v>45992</v>
      </c>
      <c r="H214" s="699"/>
      <c r="I214" s="697" t="s">
        <v>23</v>
      </c>
      <c r="J214" s="703"/>
      <c r="K214" s="703">
        <v>0.5</v>
      </c>
      <c r="L214" s="703"/>
      <c r="M214" s="703">
        <f t="shared" si="12"/>
        <v>0.5</v>
      </c>
      <c r="N214" s="240"/>
      <c r="O214" s="240"/>
      <c r="P214" s="240"/>
    </row>
    <row r="215" spans="3:17" ht="36" customHeight="1">
      <c r="C215" s="579" t="s">
        <v>1918</v>
      </c>
      <c r="D215" s="695" t="s">
        <v>1919</v>
      </c>
      <c r="E215" s="697" t="s">
        <v>1867</v>
      </c>
      <c r="F215" s="696">
        <v>45658</v>
      </c>
      <c r="G215" s="696">
        <v>45992</v>
      </c>
      <c r="H215" s="699"/>
      <c r="I215" s="697" t="s">
        <v>23</v>
      </c>
      <c r="J215" s="703"/>
      <c r="K215" s="703">
        <v>3</v>
      </c>
      <c r="L215" s="703"/>
      <c r="M215" s="703">
        <f t="shared" si="12"/>
        <v>3</v>
      </c>
      <c r="N215" s="240"/>
      <c r="O215" s="240"/>
      <c r="P215" s="240"/>
    </row>
    <row r="216" spans="3:17" ht="36" customHeight="1">
      <c r="C216" s="579" t="s">
        <v>1920</v>
      </c>
      <c r="D216" s="695" t="s">
        <v>1921</v>
      </c>
      <c r="E216" s="697" t="s">
        <v>1867</v>
      </c>
      <c r="F216" s="696">
        <v>45658</v>
      </c>
      <c r="G216" s="696">
        <v>45992</v>
      </c>
      <c r="H216" s="699"/>
      <c r="I216" s="697" t="s">
        <v>23</v>
      </c>
      <c r="J216" s="703"/>
      <c r="K216" s="703">
        <v>1</v>
      </c>
      <c r="L216" s="703"/>
      <c r="M216" s="703">
        <f t="shared" si="12"/>
        <v>1</v>
      </c>
      <c r="N216" s="240"/>
      <c r="O216" s="240"/>
      <c r="P216" s="240"/>
    </row>
    <row r="217" spans="3:17" ht="36" customHeight="1">
      <c r="C217" s="579" t="s">
        <v>1922</v>
      </c>
      <c r="D217" s="695" t="s">
        <v>1923</v>
      </c>
      <c r="E217" s="697" t="s">
        <v>1867</v>
      </c>
      <c r="F217" s="696">
        <v>45658</v>
      </c>
      <c r="G217" s="696">
        <v>45992</v>
      </c>
      <c r="H217" s="699"/>
      <c r="I217" s="697" t="s">
        <v>23</v>
      </c>
      <c r="J217" s="703"/>
      <c r="K217" s="703">
        <v>0.25</v>
      </c>
      <c r="L217" s="703"/>
      <c r="M217" s="703">
        <f t="shared" si="12"/>
        <v>0.25</v>
      </c>
      <c r="N217" s="240"/>
      <c r="O217" s="240"/>
      <c r="P217" s="240"/>
    </row>
    <row r="218" spans="3:17" ht="36" customHeight="1">
      <c r="C218" s="579" t="s">
        <v>1924</v>
      </c>
      <c r="D218" s="695" t="s">
        <v>1925</v>
      </c>
      <c r="E218" s="697" t="s">
        <v>1867</v>
      </c>
      <c r="F218" s="696">
        <v>45658</v>
      </c>
      <c r="G218" s="696">
        <v>45992</v>
      </c>
      <c r="H218" s="699"/>
      <c r="I218" s="697" t="s">
        <v>23</v>
      </c>
      <c r="J218" s="703"/>
      <c r="K218" s="703">
        <v>0.06</v>
      </c>
      <c r="L218" s="703"/>
      <c r="M218" s="703">
        <f t="shared" si="12"/>
        <v>0.06</v>
      </c>
      <c r="N218" s="240"/>
      <c r="O218" s="240"/>
      <c r="P218" s="240"/>
    </row>
    <row r="219" spans="3:17" ht="36" customHeight="1">
      <c r="C219" s="579" t="s">
        <v>1926</v>
      </c>
      <c r="D219" s="695" t="s">
        <v>1927</v>
      </c>
      <c r="E219" s="697" t="s">
        <v>1867</v>
      </c>
      <c r="F219" s="696">
        <v>45658</v>
      </c>
      <c r="G219" s="696">
        <v>45992</v>
      </c>
      <c r="H219" s="699"/>
      <c r="I219" s="697" t="s">
        <v>23</v>
      </c>
      <c r="J219" s="703"/>
      <c r="K219" s="703">
        <v>0.35</v>
      </c>
      <c r="L219" s="703"/>
      <c r="M219" s="703">
        <f t="shared" si="12"/>
        <v>0.35</v>
      </c>
      <c r="N219" s="240"/>
      <c r="O219" s="240"/>
      <c r="P219" s="240"/>
    </row>
    <row r="220" spans="3:17" ht="36" customHeight="1">
      <c r="C220" s="579" t="s">
        <v>1928</v>
      </c>
      <c r="D220" s="695" t="s">
        <v>1929</v>
      </c>
      <c r="E220" s="697" t="s">
        <v>1867</v>
      </c>
      <c r="F220" s="696">
        <v>45658</v>
      </c>
      <c r="G220" s="696">
        <v>45992</v>
      </c>
      <c r="H220" s="699"/>
      <c r="I220" s="697" t="s">
        <v>23</v>
      </c>
      <c r="J220" s="703"/>
      <c r="K220" s="703">
        <v>0.75</v>
      </c>
      <c r="L220" s="703"/>
      <c r="M220" s="703">
        <f t="shared" si="12"/>
        <v>0.75</v>
      </c>
      <c r="N220" s="240"/>
      <c r="O220" s="240"/>
      <c r="P220" s="240"/>
    </row>
    <row r="221" spans="3:17" ht="36" customHeight="1">
      <c r="C221" s="579" t="s">
        <v>1930</v>
      </c>
      <c r="D221" s="695" t="s">
        <v>1931</v>
      </c>
      <c r="E221" s="697" t="s">
        <v>1867</v>
      </c>
      <c r="F221" s="696">
        <v>45658</v>
      </c>
      <c r="G221" s="696">
        <v>45992</v>
      </c>
      <c r="H221" s="695" t="s">
        <v>1932</v>
      </c>
      <c r="I221" s="697" t="s">
        <v>23</v>
      </c>
      <c r="J221" s="703"/>
      <c r="K221" s="703">
        <v>1.6</v>
      </c>
      <c r="L221" s="703"/>
      <c r="M221" s="703">
        <f t="shared" si="12"/>
        <v>1.6</v>
      </c>
      <c r="N221" s="240"/>
      <c r="O221" s="240"/>
      <c r="P221" s="240"/>
    </row>
    <row r="222" spans="3:17" ht="36" customHeight="1">
      <c r="C222" s="579" t="s">
        <v>1933</v>
      </c>
      <c r="D222" s="695" t="s">
        <v>1934</v>
      </c>
      <c r="E222" s="697" t="s">
        <v>1867</v>
      </c>
      <c r="F222" s="696">
        <v>45658</v>
      </c>
      <c r="G222" s="696">
        <v>45992</v>
      </c>
      <c r="H222" s="695" t="s">
        <v>1935</v>
      </c>
      <c r="I222" s="697" t="s">
        <v>23</v>
      </c>
      <c r="J222" s="703"/>
      <c r="K222" s="703">
        <v>0.84</v>
      </c>
      <c r="L222" s="703"/>
      <c r="M222" s="703">
        <f t="shared" si="12"/>
        <v>0.84</v>
      </c>
      <c r="N222" s="240"/>
      <c r="O222" s="240"/>
      <c r="P222" s="240"/>
    </row>
    <row r="223" spans="3:17" ht="36" customHeight="1">
      <c r="C223" s="579" t="s">
        <v>1936</v>
      </c>
      <c r="D223" s="701" t="s">
        <v>277</v>
      </c>
      <c r="E223" s="699"/>
      <c r="F223" s="700"/>
      <c r="G223" s="700"/>
      <c r="H223" s="699"/>
      <c r="I223" s="699"/>
      <c r="J223" s="703"/>
      <c r="K223" s="703"/>
      <c r="L223" s="703"/>
      <c r="M223" s="703"/>
      <c r="N223" s="240"/>
      <c r="O223" s="240"/>
      <c r="P223" s="240"/>
    </row>
    <row r="224" spans="3:17" ht="60" customHeight="1">
      <c r="C224" s="472" t="s">
        <v>1937</v>
      </c>
      <c r="D224" s="709" t="s">
        <v>1938</v>
      </c>
      <c r="E224" s="711" t="s">
        <v>136</v>
      </c>
      <c r="F224" s="712">
        <v>45658</v>
      </c>
      <c r="G224" s="712">
        <v>45992</v>
      </c>
      <c r="H224" s="709" t="s">
        <v>1939</v>
      </c>
      <c r="I224" s="711" t="s">
        <v>23</v>
      </c>
      <c r="J224" s="705"/>
      <c r="K224" s="718">
        <v>30</v>
      </c>
      <c r="L224" s="705"/>
      <c r="M224" s="718">
        <f t="shared" ref="M224:M230" si="13">SUM(J224:L224)</f>
        <v>30</v>
      </c>
      <c r="N224" s="240"/>
      <c r="O224" s="240"/>
      <c r="P224" s="240"/>
      <c r="Q224" s="23"/>
    </row>
    <row r="225" spans="3:16" ht="60" customHeight="1">
      <c r="C225" s="579" t="s">
        <v>1940</v>
      </c>
      <c r="D225" s="217" t="s">
        <v>646</v>
      </c>
      <c r="E225" s="216" t="s">
        <v>645</v>
      </c>
      <c r="F225" s="147">
        <v>45292</v>
      </c>
      <c r="G225" s="147">
        <v>45627</v>
      </c>
      <c r="H225" s="217" t="s">
        <v>647</v>
      </c>
      <c r="I225" s="265" t="s">
        <v>23</v>
      </c>
      <c r="J225" s="103"/>
      <c r="K225" s="103">
        <v>4</v>
      </c>
      <c r="L225" s="103"/>
      <c r="M225" s="373">
        <f t="shared" si="13"/>
        <v>4</v>
      </c>
      <c r="N225" s="109"/>
      <c r="O225" s="109"/>
      <c r="P225" s="109"/>
    </row>
    <row r="226" spans="3:16" ht="60" customHeight="1">
      <c r="C226" s="579" t="s">
        <v>1944</v>
      </c>
      <c r="D226" s="217" t="s">
        <v>648</v>
      </c>
      <c r="E226" s="216" t="s">
        <v>645</v>
      </c>
      <c r="F226" s="147">
        <v>45292</v>
      </c>
      <c r="G226" s="147">
        <v>45627</v>
      </c>
      <c r="H226" s="217" t="s">
        <v>647</v>
      </c>
      <c r="I226" s="265" t="s">
        <v>23</v>
      </c>
      <c r="J226" s="103"/>
      <c r="K226" s="103">
        <v>19.2</v>
      </c>
      <c r="L226" s="103"/>
      <c r="M226" s="373">
        <f t="shared" si="13"/>
        <v>19.2</v>
      </c>
      <c r="N226" s="109"/>
      <c r="O226" s="109"/>
      <c r="P226" s="109"/>
    </row>
    <row r="227" spans="3:16" ht="36" customHeight="1">
      <c r="C227" s="579" t="s">
        <v>1947</v>
      </c>
      <c r="D227" s="266" t="s">
        <v>649</v>
      </c>
      <c r="E227" s="267" t="s">
        <v>645</v>
      </c>
      <c r="F227" s="282">
        <v>45292</v>
      </c>
      <c r="G227" s="282">
        <v>45627</v>
      </c>
      <c r="H227" s="266" t="s">
        <v>352</v>
      </c>
      <c r="I227" s="268" t="s">
        <v>23</v>
      </c>
      <c r="J227" s="204"/>
      <c r="K227" s="204">
        <v>10.8</v>
      </c>
      <c r="L227" s="204"/>
      <c r="M227" s="205">
        <f t="shared" si="13"/>
        <v>10.8</v>
      </c>
      <c r="N227" s="283"/>
      <c r="O227" s="283"/>
      <c r="P227" s="109"/>
    </row>
    <row r="228" spans="3:16" ht="36" customHeight="1">
      <c r="C228" s="579" t="s">
        <v>1949</v>
      </c>
      <c r="D228" s="1220" t="s">
        <v>650</v>
      </c>
      <c r="E228" s="1227" t="s">
        <v>136</v>
      </c>
      <c r="F228" s="142">
        <v>45292</v>
      </c>
      <c r="G228" s="142">
        <v>45627</v>
      </c>
      <c r="H228" s="1220" t="s">
        <v>651</v>
      </c>
      <c r="I228" s="1227" t="s">
        <v>72</v>
      </c>
      <c r="J228" s="103"/>
      <c r="K228" s="103">
        <v>10</v>
      </c>
      <c r="L228" s="103"/>
      <c r="M228" s="373">
        <f t="shared" si="13"/>
        <v>10</v>
      </c>
      <c r="N228" s="109"/>
      <c r="O228" s="109"/>
      <c r="P228" s="109"/>
    </row>
    <row r="229" spans="3:16" ht="36" customHeight="1">
      <c r="C229" s="579" t="s">
        <v>3246</v>
      </c>
      <c r="D229" s="1220" t="s">
        <v>3247</v>
      </c>
      <c r="E229" s="1227" t="s">
        <v>136</v>
      </c>
      <c r="F229" s="142">
        <v>45292</v>
      </c>
      <c r="G229" s="142">
        <v>45627</v>
      </c>
      <c r="H229" s="1220" t="s">
        <v>3248</v>
      </c>
      <c r="I229" s="1227" t="s">
        <v>72</v>
      </c>
      <c r="J229" s="103"/>
      <c r="K229" s="103">
        <v>10</v>
      </c>
      <c r="L229" s="103"/>
      <c r="M229" s="373">
        <f t="shared" si="13"/>
        <v>10</v>
      </c>
      <c r="N229" s="109"/>
      <c r="O229" s="109"/>
      <c r="P229" s="109"/>
    </row>
    <row r="230" spans="3:16" ht="36" customHeight="1">
      <c r="C230" s="284" t="s">
        <v>432</v>
      </c>
      <c r="D230" s="285"/>
      <c r="E230" s="285"/>
      <c r="F230" s="285"/>
      <c r="G230" s="285"/>
      <c r="H230" s="285"/>
      <c r="I230" s="285"/>
      <c r="J230" s="203">
        <f>SUM(J177:J229)</f>
        <v>39.06</v>
      </c>
      <c r="K230" s="203">
        <f>SUM(K177:K229)</f>
        <v>150.57500000000002</v>
      </c>
      <c r="L230" s="203">
        <f>SUM(L177:L229)</f>
        <v>16.5</v>
      </c>
      <c r="M230" s="203">
        <f t="shared" si="13"/>
        <v>206.13500000000002</v>
      </c>
      <c r="N230" s="286"/>
      <c r="O230" s="286"/>
      <c r="P230" s="286"/>
    </row>
    <row r="231" spans="3:16" ht="36" customHeight="1">
      <c r="C231" s="211"/>
      <c r="D231" s="212"/>
      <c r="E231" s="212"/>
      <c r="F231" s="212"/>
      <c r="G231" s="1789" t="s">
        <v>802</v>
      </c>
      <c r="H231" s="1789"/>
      <c r="I231" s="1789"/>
      <c r="J231" s="212"/>
      <c r="K231" s="212"/>
      <c r="L231" s="212"/>
      <c r="M231" s="212"/>
      <c r="N231" s="212"/>
      <c r="O231" s="212"/>
      <c r="P231" s="213"/>
    </row>
    <row r="232" spans="3:16" ht="59.25" customHeight="1">
      <c r="C232" s="1643" t="s">
        <v>3223</v>
      </c>
      <c r="D232" s="1643" t="s">
        <v>1941</v>
      </c>
      <c r="E232" s="1644" t="s">
        <v>1942</v>
      </c>
      <c r="F232" s="1645">
        <v>45658</v>
      </c>
      <c r="G232" s="1645">
        <v>45992</v>
      </c>
      <c r="H232" s="1643" t="s">
        <v>1943</v>
      </c>
      <c r="I232" s="1644" t="s">
        <v>23</v>
      </c>
      <c r="J232" s="1627"/>
      <c r="K232" s="1646">
        <f>13318500/1000000</f>
        <v>13.3185</v>
      </c>
      <c r="L232" s="1627"/>
      <c r="M232" s="1646">
        <f t="shared" ref="M232:M244" si="14">SUM(J232:L232)</f>
        <v>13.3185</v>
      </c>
      <c r="N232" s="68"/>
      <c r="O232" s="68"/>
      <c r="P232" s="68"/>
    </row>
    <row r="233" spans="3:16" ht="54" customHeight="1">
      <c r="C233" s="1643" t="s">
        <v>3224</v>
      </c>
      <c r="D233" s="1643" t="s">
        <v>1956</v>
      </c>
      <c r="E233" s="1644" t="s">
        <v>136</v>
      </c>
      <c r="F233" s="1645">
        <v>45658</v>
      </c>
      <c r="G233" s="1645">
        <v>45992</v>
      </c>
      <c r="H233" s="1643" t="s">
        <v>1957</v>
      </c>
      <c r="I233" s="1644" t="s">
        <v>23</v>
      </c>
      <c r="J233" s="1627"/>
      <c r="K233" s="1646">
        <f>14000000/1000000</f>
        <v>14</v>
      </c>
      <c r="L233" s="1627"/>
      <c r="M233" s="1646">
        <f t="shared" si="14"/>
        <v>14</v>
      </c>
      <c r="N233" s="68"/>
      <c r="O233" s="68"/>
      <c r="P233" s="68"/>
    </row>
    <row r="234" spans="3:16" ht="54" customHeight="1">
      <c r="C234" s="1643" t="s">
        <v>3225</v>
      </c>
      <c r="D234" s="1583" t="s">
        <v>137</v>
      </c>
      <c r="E234" s="1539" t="s">
        <v>136</v>
      </c>
      <c r="F234" s="1645">
        <v>45658</v>
      </c>
      <c r="G234" s="1645">
        <v>45992</v>
      </c>
      <c r="H234" s="1647" t="s">
        <v>138</v>
      </c>
      <c r="I234" s="1539" t="s">
        <v>23</v>
      </c>
      <c r="J234" s="112">
        <f>0+1.2</f>
        <v>1.2</v>
      </c>
      <c r="K234" s="112">
        <f>0+5</f>
        <v>5</v>
      </c>
      <c r="L234" s="112">
        <f>0+0.7</f>
        <v>0.7</v>
      </c>
      <c r="M234" s="1159">
        <f t="shared" si="14"/>
        <v>6.9</v>
      </c>
      <c r="N234" s="720"/>
      <c r="O234" s="720"/>
      <c r="P234" s="720"/>
    </row>
    <row r="235" spans="3:16" ht="54" customHeight="1">
      <c r="C235" s="1643" t="s">
        <v>3226</v>
      </c>
      <c r="D235" s="1583" t="s">
        <v>3220</v>
      </c>
      <c r="E235" s="1644" t="s">
        <v>1948</v>
      </c>
      <c r="F235" s="1645">
        <v>45658</v>
      </c>
      <c r="G235" s="1645">
        <v>45992</v>
      </c>
      <c r="H235" s="1647" t="s">
        <v>139</v>
      </c>
      <c r="I235" s="1539" t="s">
        <v>23</v>
      </c>
      <c r="J235" s="112">
        <v>2</v>
      </c>
      <c r="K235" s="112">
        <v>3</v>
      </c>
      <c r="L235" s="1646">
        <v>0.75</v>
      </c>
      <c r="M235" s="1159">
        <f t="shared" si="14"/>
        <v>5.75</v>
      </c>
      <c r="N235" s="68"/>
      <c r="O235" s="68"/>
      <c r="P235" s="68"/>
    </row>
    <row r="236" spans="3:16" ht="54" customHeight="1">
      <c r="C236" s="1643" t="s">
        <v>3227</v>
      </c>
      <c r="D236" s="1643" t="s">
        <v>1945</v>
      </c>
      <c r="E236" s="1644" t="s">
        <v>136</v>
      </c>
      <c r="F236" s="1645">
        <v>45658</v>
      </c>
      <c r="G236" s="1645">
        <v>45992</v>
      </c>
      <c r="H236" s="1643" t="s">
        <v>1946</v>
      </c>
      <c r="I236" s="1644" t="s">
        <v>72</v>
      </c>
      <c r="J236" s="1627"/>
      <c r="K236" s="1646">
        <f>6300000/1000000</f>
        <v>6.3</v>
      </c>
      <c r="L236" s="1627"/>
      <c r="M236" s="1646">
        <f t="shared" si="14"/>
        <v>6.3</v>
      </c>
      <c r="N236" s="240"/>
      <c r="O236" s="240"/>
      <c r="P236" s="240"/>
    </row>
    <row r="237" spans="3:16" ht="54" customHeight="1">
      <c r="C237" s="1643" t="s">
        <v>3228</v>
      </c>
      <c r="D237" s="1583" t="s">
        <v>3221</v>
      </c>
      <c r="E237" s="1644" t="s">
        <v>1950</v>
      </c>
      <c r="F237" s="1645">
        <v>45658</v>
      </c>
      <c r="G237" s="1645">
        <v>45992</v>
      </c>
      <c r="H237" s="1643" t="s">
        <v>1951</v>
      </c>
      <c r="I237" s="1644" t="s">
        <v>23</v>
      </c>
      <c r="J237" s="1627">
        <v>2</v>
      </c>
      <c r="K237" s="1646">
        <v>3</v>
      </c>
      <c r="L237" s="1627">
        <v>1</v>
      </c>
      <c r="M237" s="1646">
        <f t="shared" si="14"/>
        <v>6</v>
      </c>
      <c r="N237" s="240"/>
      <c r="O237" s="240"/>
      <c r="P237" s="240"/>
    </row>
    <row r="238" spans="3:16" ht="54" customHeight="1">
      <c r="C238" s="1643" t="s">
        <v>3229</v>
      </c>
      <c r="D238" s="1643" t="s">
        <v>3222</v>
      </c>
      <c r="E238" s="1644" t="s">
        <v>136</v>
      </c>
      <c r="F238" s="1645">
        <v>45658</v>
      </c>
      <c r="G238" s="1645">
        <v>45992</v>
      </c>
      <c r="H238" s="1643" t="s">
        <v>1962</v>
      </c>
      <c r="I238" s="1644" t="s">
        <v>23</v>
      </c>
      <c r="J238" s="1627"/>
      <c r="K238" s="1646">
        <f>400000/1000000</f>
        <v>0.4</v>
      </c>
      <c r="L238" s="1627"/>
      <c r="M238" s="1646">
        <f t="shared" si="14"/>
        <v>0.4</v>
      </c>
      <c r="N238" s="20"/>
      <c r="O238" s="20"/>
      <c r="P238" s="20"/>
    </row>
    <row r="239" spans="3:16" ht="51.75" customHeight="1">
      <c r="C239" s="709" t="s">
        <v>3230</v>
      </c>
      <c r="D239" s="709" t="s">
        <v>1954</v>
      </c>
      <c r="E239" s="711" t="s">
        <v>1867</v>
      </c>
      <c r="F239" s="712">
        <v>45658</v>
      </c>
      <c r="G239" s="712">
        <v>45992</v>
      </c>
      <c r="H239" s="709" t="s">
        <v>1955</v>
      </c>
      <c r="I239" s="711" t="s">
        <v>23</v>
      </c>
      <c r="J239" s="705"/>
      <c r="K239" s="718">
        <f>9600000/1000000</f>
        <v>9.6</v>
      </c>
      <c r="L239" s="705"/>
      <c r="M239" s="718">
        <f t="shared" si="14"/>
        <v>9.6</v>
      </c>
      <c r="N239" s="240"/>
      <c r="O239" s="240"/>
      <c r="P239" s="240"/>
    </row>
    <row r="240" spans="3:16" ht="60" customHeight="1">
      <c r="C240" s="709" t="s">
        <v>3231</v>
      </c>
      <c r="D240" s="709" t="s">
        <v>1958</v>
      </c>
      <c r="E240" s="711" t="s">
        <v>136</v>
      </c>
      <c r="F240" s="712">
        <v>45658</v>
      </c>
      <c r="G240" s="712">
        <v>45992</v>
      </c>
      <c r="H240" s="709" t="s">
        <v>1959</v>
      </c>
      <c r="I240" s="711" t="s">
        <v>23</v>
      </c>
      <c r="J240" s="705"/>
      <c r="K240" s="718">
        <f>500000/1000000</f>
        <v>0.5</v>
      </c>
      <c r="L240" s="705"/>
      <c r="M240" s="718">
        <f t="shared" si="14"/>
        <v>0.5</v>
      </c>
      <c r="N240" s="240"/>
      <c r="O240" s="240"/>
      <c r="P240" s="240"/>
    </row>
    <row r="241" spans="3:16" ht="36" customHeight="1">
      <c r="C241" s="709" t="s">
        <v>3232</v>
      </c>
      <c r="D241" s="709" t="s">
        <v>1960</v>
      </c>
      <c r="E241" s="711" t="s">
        <v>136</v>
      </c>
      <c r="F241" s="712">
        <v>45658</v>
      </c>
      <c r="G241" s="712">
        <v>45992</v>
      </c>
      <c r="H241" s="709" t="s">
        <v>1961</v>
      </c>
      <c r="I241" s="711" t="s">
        <v>23</v>
      </c>
      <c r="J241" s="705"/>
      <c r="K241" s="718">
        <f>450000/1000000</f>
        <v>0.45</v>
      </c>
      <c r="L241" s="705"/>
      <c r="M241" s="718">
        <f t="shared" si="14"/>
        <v>0.45</v>
      </c>
      <c r="N241" s="240"/>
      <c r="O241" s="240"/>
      <c r="P241" s="240"/>
    </row>
    <row r="242" spans="3:16" ht="56.25" customHeight="1">
      <c r="C242" s="709" t="s">
        <v>3233</v>
      </c>
      <c r="D242" s="709" t="s">
        <v>1952</v>
      </c>
      <c r="E242" s="711" t="s">
        <v>136</v>
      </c>
      <c r="F242" s="712">
        <v>45658</v>
      </c>
      <c r="G242" s="712">
        <v>45992</v>
      </c>
      <c r="H242" s="709" t="s">
        <v>1953</v>
      </c>
      <c r="I242" s="711" t="s">
        <v>23</v>
      </c>
      <c r="J242" s="705"/>
      <c r="K242" s="718">
        <f>750000/1000000</f>
        <v>0.75</v>
      </c>
      <c r="L242" s="705"/>
      <c r="M242" s="718">
        <f t="shared" si="14"/>
        <v>0.75</v>
      </c>
      <c r="N242" s="240"/>
      <c r="O242" s="240"/>
      <c r="P242" s="240"/>
    </row>
    <row r="243" spans="3:16" ht="56.25" customHeight="1">
      <c r="C243" s="709" t="s">
        <v>3234</v>
      </c>
      <c r="D243" s="65" t="s">
        <v>142</v>
      </c>
      <c r="E243" s="1228" t="s">
        <v>141</v>
      </c>
      <c r="F243" s="140">
        <v>45292</v>
      </c>
      <c r="G243" s="140">
        <v>45627</v>
      </c>
      <c r="H243" s="18" t="s">
        <v>353</v>
      </c>
      <c r="I243" s="1228" t="s">
        <v>23</v>
      </c>
      <c r="J243" s="112"/>
      <c r="K243" s="112">
        <v>2</v>
      </c>
      <c r="L243" s="112"/>
      <c r="M243" s="127">
        <f t="shared" si="14"/>
        <v>2</v>
      </c>
      <c r="N243" s="16"/>
      <c r="O243" s="16"/>
      <c r="P243" s="16"/>
    </row>
    <row r="244" spans="3:16" ht="32.25" customHeight="1">
      <c r="C244" s="2309" t="s">
        <v>143</v>
      </c>
      <c r="D244" s="2310"/>
      <c r="E244" s="2310"/>
      <c r="F244" s="2310"/>
      <c r="G244" s="2310"/>
      <c r="H244" s="2310"/>
      <c r="I244" s="2310"/>
      <c r="J244" s="118">
        <f>SUM(J232:J243)</f>
        <v>5.2</v>
      </c>
      <c r="K244" s="118">
        <f>SUM(K232:K243)</f>
        <v>58.3185</v>
      </c>
      <c r="L244" s="118">
        <f>SUM(L232:L243)</f>
        <v>2.4500000000000002</v>
      </c>
      <c r="M244" s="118">
        <f t="shared" si="14"/>
        <v>65.968500000000006</v>
      </c>
      <c r="N244" s="591"/>
      <c r="O244" s="591"/>
      <c r="P244" s="591"/>
    </row>
    <row r="245" spans="3:16" ht="36.75" customHeight="1">
      <c r="C245" s="287" t="s">
        <v>356</v>
      </c>
      <c r="D245" s="193"/>
      <c r="E245" s="193"/>
      <c r="F245" s="193"/>
      <c r="G245" s="193"/>
      <c r="H245" s="288"/>
      <c r="I245" s="289"/>
      <c r="J245" s="290"/>
      <c r="K245" s="290"/>
      <c r="L245" s="290"/>
      <c r="M245" s="290"/>
      <c r="N245" s="236"/>
      <c r="O245" s="236"/>
      <c r="P245" s="239"/>
    </row>
    <row r="246" spans="3:16" ht="36.75" customHeight="1">
      <c r="C246" s="2311" t="s">
        <v>356</v>
      </c>
      <c r="D246" s="2312"/>
      <c r="E246" s="2312"/>
      <c r="F246" s="2312"/>
      <c r="G246" s="2312"/>
      <c r="H246" s="2312"/>
      <c r="I246" s="2313"/>
      <c r="J246" s="1296"/>
      <c r="K246" s="1297"/>
      <c r="L246" s="1297"/>
      <c r="M246" s="1298"/>
      <c r="N246" s="1299"/>
      <c r="O246" s="1299"/>
      <c r="P246" s="1300"/>
    </row>
    <row r="247" spans="3:16" ht="36.75" customHeight="1">
      <c r="C247" s="894" t="s">
        <v>1963</v>
      </c>
      <c r="D247" s="682" t="s">
        <v>48</v>
      </c>
      <c r="E247" s="686" t="s">
        <v>140</v>
      </c>
      <c r="F247" s="640">
        <v>45658</v>
      </c>
      <c r="G247" s="640">
        <v>45992</v>
      </c>
      <c r="H247" s="685" t="s">
        <v>285</v>
      </c>
      <c r="I247" s="686" t="s">
        <v>23</v>
      </c>
      <c r="J247" s="1582">
        <v>3</v>
      </c>
      <c r="K247" s="1648">
        <v>3.5</v>
      </c>
      <c r="L247" s="1649">
        <v>0.7</v>
      </c>
      <c r="M247" s="1650">
        <f t="shared" ref="M247:M252" si="15">SUM(J247:L247)</f>
        <v>7.2</v>
      </c>
      <c r="N247" s="240"/>
      <c r="O247" s="240"/>
      <c r="P247" s="240"/>
    </row>
    <row r="248" spans="3:16" ht="51" customHeight="1">
      <c r="C248" s="894" t="s">
        <v>1964</v>
      </c>
      <c r="D248" s="685" t="s">
        <v>1965</v>
      </c>
      <c r="E248" s="686" t="s">
        <v>1966</v>
      </c>
      <c r="F248" s="640">
        <v>45748</v>
      </c>
      <c r="G248" s="640">
        <v>45931</v>
      </c>
      <c r="H248" s="685" t="s">
        <v>1967</v>
      </c>
      <c r="I248" s="686" t="s">
        <v>23</v>
      </c>
      <c r="J248" s="1649"/>
      <c r="K248" s="1648">
        <v>0.39</v>
      </c>
      <c r="L248" s="1649"/>
      <c r="M248" s="1651">
        <f t="shared" si="15"/>
        <v>0.39</v>
      </c>
      <c r="N248" s="240"/>
      <c r="O248" s="240"/>
      <c r="P248" s="240"/>
    </row>
    <row r="249" spans="3:16" ht="54" customHeight="1">
      <c r="C249" s="894" t="s">
        <v>1968</v>
      </c>
      <c r="D249" s="685" t="s">
        <v>357</v>
      </c>
      <c r="E249" s="686" t="s">
        <v>140</v>
      </c>
      <c r="F249" s="640">
        <v>45658</v>
      </c>
      <c r="G249" s="640">
        <v>45992</v>
      </c>
      <c r="H249" s="685" t="s">
        <v>1969</v>
      </c>
      <c r="I249" s="686" t="s">
        <v>23</v>
      </c>
      <c r="J249" s="1649"/>
      <c r="K249" s="1648">
        <v>0.05</v>
      </c>
      <c r="L249" s="1649"/>
      <c r="M249" s="1651">
        <f t="shared" si="15"/>
        <v>0.05</v>
      </c>
      <c r="N249" s="240"/>
      <c r="O249" s="240"/>
      <c r="P249" s="240"/>
    </row>
    <row r="250" spans="3:16" ht="53.25" customHeight="1">
      <c r="C250" s="894" t="s">
        <v>1970</v>
      </c>
      <c r="D250" s="685" t="s">
        <v>1971</v>
      </c>
      <c r="E250" s="686" t="s">
        <v>140</v>
      </c>
      <c r="F250" s="640">
        <v>45658</v>
      </c>
      <c r="G250" s="640">
        <v>45992</v>
      </c>
      <c r="H250" s="686" t="s">
        <v>1972</v>
      </c>
      <c r="I250" s="686" t="s">
        <v>23</v>
      </c>
      <c r="J250" s="1649"/>
      <c r="K250" s="1648">
        <v>1.25</v>
      </c>
      <c r="L250" s="1649"/>
      <c r="M250" s="1651">
        <f t="shared" si="15"/>
        <v>1.25</v>
      </c>
      <c r="N250" s="240"/>
      <c r="O250" s="240"/>
      <c r="P250" s="240"/>
    </row>
    <row r="251" spans="3:16" ht="36.75" customHeight="1">
      <c r="C251" s="894" t="s">
        <v>1973</v>
      </c>
      <c r="D251" s="685" t="s">
        <v>358</v>
      </c>
      <c r="E251" s="686" t="s">
        <v>140</v>
      </c>
      <c r="F251" s="640">
        <v>45658</v>
      </c>
      <c r="G251" s="640">
        <v>45992</v>
      </c>
      <c r="H251" s="685" t="s">
        <v>652</v>
      </c>
      <c r="I251" s="686" t="s">
        <v>23</v>
      </c>
      <c r="J251" s="1649"/>
      <c r="K251" s="1648">
        <v>0.02</v>
      </c>
      <c r="L251" s="1649"/>
      <c r="M251" s="1651">
        <f t="shared" si="15"/>
        <v>0.02</v>
      </c>
      <c r="N251" s="240"/>
      <c r="O251" s="240"/>
      <c r="P251" s="240"/>
    </row>
    <row r="252" spans="3:16" ht="36.75" customHeight="1">
      <c r="C252" s="894" t="s">
        <v>1974</v>
      </c>
      <c r="D252" s="685" t="s">
        <v>1975</v>
      </c>
      <c r="E252" s="686" t="s">
        <v>140</v>
      </c>
      <c r="F252" s="640">
        <v>45658</v>
      </c>
      <c r="G252" s="640">
        <v>45992</v>
      </c>
      <c r="H252" s="685" t="s">
        <v>1976</v>
      </c>
      <c r="I252" s="686" t="s">
        <v>23</v>
      </c>
      <c r="J252" s="1649"/>
      <c r="K252" s="1649"/>
      <c r="L252" s="1648">
        <v>0.3</v>
      </c>
      <c r="M252" s="1651">
        <f t="shared" si="15"/>
        <v>0.3</v>
      </c>
      <c r="N252" s="240"/>
      <c r="O252" s="240"/>
      <c r="P252" s="240"/>
    </row>
    <row r="253" spans="3:16" ht="36.75" customHeight="1">
      <c r="C253" s="894" t="s">
        <v>1977</v>
      </c>
      <c r="D253" s="682" t="s">
        <v>264</v>
      </c>
      <c r="E253" s="683"/>
      <c r="F253" s="1652"/>
      <c r="G253" s="1652"/>
      <c r="H253" s="683"/>
      <c r="I253" s="683"/>
      <c r="J253" s="1649"/>
      <c r="K253" s="1649"/>
      <c r="L253" s="1649"/>
      <c r="M253" s="1653"/>
      <c r="N253" s="240"/>
      <c r="O253" s="240"/>
      <c r="P253" s="240"/>
    </row>
    <row r="254" spans="3:16" ht="36.75" customHeight="1">
      <c r="C254" s="894" t="s">
        <v>1978</v>
      </c>
      <c r="D254" s="685" t="s">
        <v>1979</v>
      </c>
      <c r="E254" s="686" t="s">
        <v>140</v>
      </c>
      <c r="F254" s="640">
        <v>45658</v>
      </c>
      <c r="G254" s="640">
        <v>45658</v>
      </c>
      <c r="H254" s="685" t="s">
        <v>1980</v>
      </c>
      <c r="I254" s="686" t="s">
        <v>23</v>
      </c>
      <c r="J254" s="1649"/>
      <c r="K254" s="1648">
        <v>0.15</v>
      </c>
      <c r="L254" s="1649"/>
      <c r="M254" s="1651">
        <f>SUM(J254:L254)</f>
        <v>0.15</v>
      </c>
      <c r="N254" s="240"/>
      <c r="O254" s="240"/>
      <c r="P254" s="240"/>
    </row>
    <row r="255" spans="3:16" ht="36.75" customHeight="1">
      <c r="C255" s="412" t="s">
        <v>1981</v>
      </c>
      <c r="D255" s="357" t="s">
        <v>277</v>
      </c>
      <c r="E255" s="358"/>
      <c r="F255" s="359"/>
      <c r="G255" s="359"/>
      <c r="H255" s="358"/>
      <c r="I255" s="358"/>
      <c r="J255" s="726"/>
      <c r="K255" s="726"/>
      <c r="L255" s="726"/>
      <c r="M255" s="728"/>
      <c r="N255" s="240"/>
      <c r="O255" s="240"/>
      <c r="P255" s="240"/>
    </row>
    <row r="256" spans="3:16" ht="36.75" customHeight="1">
      <c r="C256" s="412" t="s">
        <v>1982</v>
      </c>
      <c r="D256" s="360" t="s">
        <v>366</v>
      </c>
      <c r="E256" s="361" t="s">
        <v>140</v>
      </c>
      <c r="F256" s="353">
        <v>45658</v>
      </c>
      <c r="G256" s="353">
        <v>45992</v>
      </c>
      <c r="H256" s="360" t="s">
        <v>1983</v>
      </c>
      <c r="I256" s="361" t="s">
        <v>23</v>
      </c>
      <c r="J256" s="726"/>
      <c r="K256" s="725">
        <v>2.4E-2</v>
      </c>
      <c r="L256" s="726"/>
      <c r="M256" s="727">
        <f t="shared" ref="M256:M275" si="16">SUM(J256:L256)</f>
        <v>2.4E-2</v>
      </c>
      <c r="N256" s="240"/>
      <c r="O256" s="240"/>
      <c r="P256" s="240"/>
    </row>
    <row r="257" spans="3:16" ht="36.75" customHeight="1">
      <c r="C257" s="412" t="s">
        <v>1984</v>
      </c>
      <c r="D257" s="360" t="s">
        <v>1985</v>
      </c>
      <c r="E257" s="361" t="s">
        <v>1986</v>
      </c>
      <c r="F257" s="353">
        <v>45658</v>
      </c>
      <c r="G257" s="353">
        <v>45992</v>
      </c>
      <c r="H257" s="360" t="s">
        <v>1987</v>
      </c>
      <c r="I257" s="361" t="s">
        <v>23</v>
      </c>
      <c r="J257" s="726"/>
      <c r="K257" s="725">
        <v>0.35</v>
      </c>
      <c r="L257" s="726"/>
      <c r="M257" s="727">
        <f t="shared" si="16"/>
        <v>0.35</v>
      </c>
      <c r="N257" s="240"/>
      <c r="O257" s="240"/>
      <c r="P257" s="240"/>
    </row>
    <row r="258" spans="3:16" ht="36.75" customHeight="1">
      <c r="C258" s="412" t="s">
        <v>1988</v>
      </c>
      <c r="D258" s="360" t="s">
        <v>653</v>
      </c>
      <c r="E258" s="361" t="s">
        <v>361</v>
      </c>
      <c r="F258" s="353">
        <v>45658</v>
      </c>
      <c r="G258" s="353">
        <v>45992</v>
      </c>
      <c r="H258" s="360" t="s">
        <v>1989</v>
      </c>
      <c r="I258" s="361" t="s">
        <v>23</v>
      </c>
      <c r="J258" s="726"/>
      <c r="K258" s="725">
        <v>0.35099999999999998</v>
      </c>
      <c r="L258" s="726"/>
      <c r="M258" s="727">
        <f t="shared" si="16"/>
        <v>0.35099999999999998</v>
      </c>
      <c r="N258" s="240"/>
      <c r="O258" s="240"/>
      <c r="P258" s="240"/>
    </row>
    <row r="259" spans="3:16" ht="36.75" customHeight="1">
      <c r="C259" s="412" t="s">
        <v>1990</v>
      </c>
      <c r="D259" s="360" t="s">
        <v>654</v>
      </c>
      <c r="E259" s="361" t="s">
        <v>140</v>
      </c>
      <c r="F259" s="353">
        <v>45658</v>
      </c>
      <c r="G259" s="353">
        <v>45992</v>
      </c>
      <c r="H259" s="360" t="s">
        <v>655</v>
      </c>
      <c r="I259" s="361" t="s">
        <v>23</v>
      </c>
      <c r="J259" s="726"/>
      <c r="K259" s="725">
        <v>0.06</v>
      </c>
      <c r="L259" s="726"/>
      <c r="M259" s="727">
        <f t="shared" si="16"/>
        <v>0.06</v>
      </c>
      <c r="N259" s="240"/>
      <c r="O259" s="240"/>
      <c r="P259" s="240"/>
    </row>
    <row r="260" spans="3:16" ht="36.75" customHeight="1">
      <c r="C260" s="894" t="s">
        <v>1991</v>
      </c>
      <c r="D260" s="685" t="s">
        <v>656</v>
      </c>
      <c r="E260" s="686" t="s">
        <v>368</v>
      </c>
      <c r="F260" s="640">
        <v>45839</v>
      </c>
      <c r="G260" s="640" t="s">
        <v>1992</v>
      </c>
      <c r="H260" s="685" t="s">
        <v>657</v>
      </c>
      <c r="I260" s="686" t="s">
        <v>23</v>
      </c>
      <c r="J260" s="1649"/>
      <c r="K260" s="1648">
        <v>1.5</v>
      </c>
      <c r="L260" s="1649"/>
      <c r="M260" s="1651">
        <f t="shared" si="16"/>
        <v>1.5</v>
      </c>
      <c r="N260" s="240"/>
      <c r="O260" s="240"/>
      <c r="P260" s="240"/>
    </row>
    <row r="261" spans="3:16" ht="36.75" customHeight="1">
      <c r="C261" s="894" t="s">
        <v>1993</v>
      </c>
      <c r="D261" s="685" t="s">
        <v>658</v>
      </c>
      <c r="E261" s="686" t="s">
        <v>659</v>
      </c>
      <c r="F261" s="640">
        <v>45931</v>
      </c>
      <c r="G261" s="640">
        <v>45931</v>
      </c>
      <c r="H261" s="685" t="s">
        <v>1994</v>
      </c>
      <c r="I261" s="683"/>
      <c r="J261" s="1649"/>
      <c r="K261" s="1648">
        <v>0.1</v>
      </c>
      <c r="L261" s="1649"/>
      <c r="M261" s="1651">
        <f t="shared" si="16"/>
        <v>0.1</v>
      </c>
      <c r="N261" s="240"/>
      <c r="O261" s="240"/>
      <c r="P261" s="240"/>
    </row>
    <row r="262" spans="3:16" ht="36.75" customHeight="1">
      <c r="C262" s="894" t="s">
        <v>1995</v>
      </c>
      <c r="D262" s="685" t="s">
        <v>1996</v>
      </c>
      <c r="E262" s="686" t="s">
        <v>1997</v>
      </c>
      <c r="F262" s="640">
        <v>45931</v>
      </c>
      <c r="G262" s="640">
        <v>45931</v>
      </c>
      <c r="H262" s="685" t="s">
        <v>1998</v>
      </c>
      <c r="I262" s="686" t="s">
        <v>23</v>
      </c>
      <c r="J262" s="1649"/>
      <c r="K262" s="1648">
        <v>0.35</v>
      </c>
      <c r="L262" s="1649"/>
      <c r="M262" s="1651">
        <f t="shared" si="16"/>
        <v>0.35</v>
      </c>
      <c r="N262" s="240"/>
      <c r="O262" s="240"/>
      <c r="P262" s="240"/>
    </row>
    <row r="263" spans="3:16" ht="36.75" customHeight="1">
      <c r="C263" s="894" t="s">
        <v>1999</v>
      </c>
      <c r="D263" s="685" t="s">
        <v>660</v>
      </c>
      <c r="E263" s="686" t="s">
        <v>661</v>
      </c>
      <c r="F263" s="640">
        <v>45658</v>
      </c>
      <c r="G263" s="640">
        <v>45748</v>
      </c>
      <c r="H263" s="685" t="s">
        <v>2000</v>
      </c>
      <c r="I263" s="686" t="s">
        <v>23</v>
      </c>
      <c r="J263" s="1649"/>
      <c r="K263" s="1648">
        <v>0.1</v>
      </c>
      <c r="L263" s="1649"/>
      <c r="M263" s="1651">
        <f t="shared" si="16"/>
        <v>0.1</v>
      </c>
      <c r="N263" s="240"/>
      <c r="O263" s="240"/>
      <c r="P263" s="240"/>
    </row>
    <row r="264" spans="3:16" ht="36.75" customHeight="1">
      <c r="C264" s="894" t="s">
        <v>2001</v>
      </c>
      <c r="D264" s="685" t="s">
        <v>2002</v>
      </c>
      <c r="E264" s="686" t="s">
        <v>369</v>
      </c>
      <c r="F264" s="640">
        <v>45992</v>
      </c>
      <c r="G264" s="640">
        <v>45992</v>
      </c>
      <c r="H264" s="685" t="s">
        <v>2003</v>
      </c>
      <c r="I264" s="686" t="s">
        <v>23</v>
      </c>
      <c r="J264" s="1649"/>
      <c r="K264" s="1648">
        <v>0.19500000000000001</v>
      </c>
      <c r="L264" s="1649"/>
      <c r="M264" s="1651">
        <f t="shared" si="16"/>
        <v>0.19500000000000001</v>
      </c>
      <c r="N264" s="240"/>
      <c r="O264" s="240"/>
      <c r="P264" s="240"/>
    </row>
    <row r="265" spans="3:16" ht="36.75" customHeight="1">
      <c r="C265" s="894" t="s">
        <v>2004</v>
      </c>
      <c r="D265" s="685" t="s">
        <v>2005</v>
      </c>
      <c r="E265" s="686" t="s">
        <v>360</v>
      </c>
      <c r="F265" s="640">
        <v>45658</v>
      </c>
      <c r="G265" s="640">
        <v>45992</v>
      </c>
      <c r="H265" s="685" t="s">
        <v>2006</v>
      </c>
      <c r="I265" s="686" t="s">
        <v>23</v>
      </c>
      <c r="J265" s="1649"/>
      <c r="K265" s="1648">
        <v>0.6</v>
      </c>
      <c r="L265" s="1649"/>
      <c r="M265" s="1651">
        <f t="shared" si="16"/>
        <v>0.6</v>
      </c>
      <c r="N265" s="240"/>
      <c r="O265" s="240"/>
      <c r="P265" s="240"/>
    </row>
    <row r="266" spans="3:16" ht="36.75" customHeight="1">
      <c r="C266" s="894" t="s">
        <v>2007</v>
      </c>
      <c r="D266" s="685" t="s">
        <v>669</v>
      </c>
      <c r="E266" s="686" t="s">
        <v>670</v>
      </c>
      <c r="F266" s="640">
        <v>45658</v>
      </c>
      <c r="G266" s="640">
        <v>45992</v>
      </c>
      <c r="H266" s="685" t="s">
        <v>671</v>
      </c>
      <c r="I266" s="686" t="s">
        <v>23</v>
      </c>
      <c r="J266" s="1649"/>
      <c r="K266" s="1648">
        <v>0.1</v>
      </c>
      <c r="L266" s="1649"/>
      <c r="M266" s="1651">
        <f t="shared" si="16"/>
        <v>0.1</v>
      </c>
      <c r="N266" s="240"/>
      <c r="O266" s="240"/>
      <c r="P266" s="240"/>
    </row>
    <row r="267" spans="3:16" ht="36.75" customHeight="1">
      <c r="C267" s="894" t="s">
        <v>2008</v>
      </c>
      <c r="D267" s="685" t="s">
        <v>2009</v>
      </c>
      <c r="E267" s="686" t="s">
        <v>360</v>
      </c>
      <c r="F267" s="640">
        <v>45870</v>
      </c>
      <c r="G267" s="640">
        <v>45992</v>
      </c>
      <c r="H267" s="685" t="s">
        <v>662</v>
      </c>
      <c r="I267" s="686" t="s">
        <v>23</v>
      </c>
      <c r="J267" s="1649"/>
      <c r="K267" s="1648">
        <v>3.24</v>
      </c>
      <c r="L267" s="1649"/>
      <c r="M267" s="1651">
        <f t="shared" si="16"/>
        <v>3.24</v>
      </c>
      <c r="N267" s="240"/>
      <c r="O267" s="240"/>
      <c r="P267" s="240"/>
    </row>
    <row r="268" spans="3:16" ht="36.75" customHeight="1">
      <c r="C268" s="894" t="s">
        <v>2010</v>
      </c>
      <c r="D268" s="685" t="s">
        <v>370</v>
      </c>
      <c r="E268" s="686" t="s">
        <v>360</v>
      </c>
      <c r="F268" s="640">
        <v>45992</v>
      </c>
      <c r="G268" s="640">
        <v>45992</v>
      </c>
      <c r="H268" s="685" t="s">
        <v>663</v>
      </c>
      <c r="I268" s="686" t="s">
        <v>23</v>
      </c>
      <c r="J268" s="1649"/>
      <c r="K268" s="1648">
        <v>3</v>
      </c>
      <c r="L268" s="1649"/>
      <c r="M268" s="1651">
        <f t="shared" si="16"/>
        <v>3</v>
      </c>
      <c r="N268" s="240"/>
      <c r="O268" s="240"/>
      <c r="P268" s="240"/>
    </row>
    <row r="269" spans="3:16" ht="36.75" customHeight="1">
      <c r="C269" s="894" t="s">
        <v>2011</v>
      </c>
      <c r="D269" s="685" t="s">
        <v>2012</v>
      </c>
      <c r="E269" s="686" t="s">
        <v>360</v>
      </c>
      <c r="F269" s="640">
        <v>45658</v>
      </c>
      <c r="G269" s="640">
        <v>45992</v>
      </c>
      <c r="H269" s="685" t="s">
        <v>2013</v>
      </c>
      <c r="I269" s="686" t="s">
        <v>23</v>
      </c>
      <c r="J269" s="1649"/>
      <c r="K269" s="1648">
        <v>0.54</v>
      </c>
      <c r="L269" s="1649"/>
      <c r="M269" s="1651">
        <f t="shared" si="16"/>
        <v>0.54</v>
      </c>
      <c r="N269" s="240"/>
      <c r="O269" s="240"/>
      <c r="P269" s="240"/>
    </row>
    <row r="270" spans="3:16" ht="36.75" customHeight="1">
      <c r="C270" s="894" t="s">
        <v>2014</v>
      </c>
      <c r="D270" s="685" t="s">
        <v>2015</v>
      </c>
      <c r="E270" s="686" t="s">
        <v>362</v>
      </c>
      <c r="F270" s="640">
        <v>45658</v>
      </c>
      <c r="G270" s="640">
        <v>45992</v>
      </c>
      <c r="H270" s="685" t="s">
        <v>664</v>
      </c>
      <c r="I270" s="686" t="s">
        <v>23</v>
      </c>
      <c r="J270" s="1649"/>
      <c r="K270" s="1648">
        <v>3</v>
      </c>
      <c r="L270" s="1649"/>
      <c r="M270" s="1651">
        <f t="shared" si="16"/>
        <v>3</v>
      </c>
      <c r="N270" s="240"/>
      <c r="O270" s="240"/>
      <c r="P270" s="240"/>
    </row>
    <row r="271" spans="3:16" ht="36.75" customHeight="1">
      <c r="C271" s="894" t="s">
        <v>2016</v>
      </c>
      <c r="D271" s="685" t="s">
        <v>363</v>
      </c>
      <c r="E271" s="686" t="s">
        <v>665</v>
      </c>
      <c r="F271" s="640">
        <v>45658</v>
      </c>
      <c r="G271" s="640">
        <v>45992</v>
      </c>
      <c r="H271" s="685" t="s">
        <v>2017</v>
      </c>
      <c r="I271" s="686" t="s">
        <v>23</v>
      </c>
      <c r="J271" s="1649"/>
      <c r="K271" s="1648">
        <v>1</v>
      </c>
      <c r="L271" s="1649"/>
      <c r="M271" s="1651">
        <f t="shared" si="16"/>
        <v>1</v>
      </c>
      <c r="N271" s="240"/>
      <c r="O271" s="240"/>
      <c r="P271" s="240"/>
    </row>
    <row r="272" spans="3:16" ht="36.75" customHeight="1">
      <c r="C272" s="894" t="s">
        <v>2018</v>
      </c>
      <c r="D272" s="685" t="s">
        <v>666</v>
      </c>
      <c r="E272" s="686" t="s">
        <v>367</v>
      </c>
      <c r="F272" s="640">
        <v>45748</v>
      </c>
      <c r="G272" s="640">
        <v>45748</v>
      </c>
      <c r="H272" s="685" t="s">
        <v>2019</v>
      </c>
      <c r="I272" s="686" t="s">
        <v>23</v>
      </c>
      <c r="J272" s="1649"/>
      <c r="K272" s="1648">
        <v>0.04</v>
      </c>
      <c r="L272" s="1649"/>
      <c r="M272" s="1651">
        <f t="shared" si="16"/>
        <v>0.04</v>
      </c>
      <c r="N272" s="240"/>
      <c r="O272" s="240"/>
      <c r="P272" s="240"/>
    </row>
    <row r="273" spans="3:16" ht="36.75" customHeight="1">
      <c r="C273" s="894" t="s">
        <v>2020</v>
      </c>
      <c r="D273" s="685" t="s">
        <v>364</v>
      </c>
      <c r="E273" s="686" t="s">
        <v>365</v>
      </c>
      <c r="F273" s="640">
        <v>45658</v>
      </c>
      <c r="G273" s="640">
        <v>45992</v>
      </c>
      <c r="H273" s="685" t="s">
        <v>667</v>
      </c>
      <c r="I273" s="686" t="s">
        <v>23</v>
      </c>
      <c r="J273" s="1649"/>
      <c r="K273" s="1648">
        <v>0.5</v>
      </c>
      <c r="L273" s="1649"/>
      <c r="M273" s="1651">
        <f t="shared" si="16"/>
        <v>0.5</v>
      </c>
      <c r="N273" s="240"/>
      <c r="O273" s="240"/>
      <c r="P273" s="240"/>
    </row>
    <row r="274" spans="3:16" ht="36.75" customHeight="1">
      <c r="C274" s="894" t="s">
        <v>2021</v>
      </c>
      <c r="D274" s="685" t="s">
        <v>668</v>
      </c>
      <c r="E274" s="686" t="s">
        <v>371</v>
      </c>
      <c r="F274" s="640">
        <v>45992</v>
      </c>
      <c r="G274" s="640">
        <v>45992</v>
      </c>
      <c r="H274" s="685" t="s">
        <v>2022</v>
      </c>
      <c r="I274" s="686" t="s">
        <v>23</v>
      </c>
      <c r="J274" s="1649"/>
      <c r="K274" s="1648">
        <v>0.4</v>
      </c>
      <c r="L274" s="1649"/>
      <c r="M274" s="1651">
        <f t="shared" si="16"/>
        <v>0.4</v>
      </c>
      <c r="N274" s="240"/>
      <c r="O274" s="240"/>
      <c r="P274" s="240"/>
    </row>
    <row r="275" spans="3:16" ht="36" customHeight="1">
      <c r="C275" s="2314" t="s">
        <v>431</v>
      </c>
      <c r="D275" s="2315"/>
      <c r="E275" s="2315"/>
      <c r="F275" s="2315"/>
      <c r="G275" s="2315"/>
      <c r="H275" s="2316"/>
      <c r="I275" s="1459"/>
      <c r="J275" s="203">
        <f>SUM(J247:J274)</f>
        <v>3</v>
      </c>
      <c r="K275" s="203">
        <f>SUM(K247:K274)</f>
        <v>20.809999999999995</v>
      </c>
      <c r="L275" s="203">
        <f>SUM(L247:L274)</f>
        <v>1</v>
      </c>
      <c r="M275" s="203">
        <f t="shared" si="16"/>
        <v>24.809999999999995</v>
      </c>
      <c r="N275" s="1460"/>
      <c r="O275" s="1460"/>
      <c r="P275" s="1460"/>
    </row>
    <row r="276" spans="3:16" ht="35.25" customHeight="1">
      <c r="C276" s="284" t="s">
        <v>185</v>
      </c>
      <c r="D276" s="285"/>
      <c r="E276" s="285"/>
      <c r="F276" s="285"/>
      <c r="G276" s="285"/>
      <c r="H276" s="285"/>
      <c r="I276" s="285"/>
      <c r="J276" s="1461">
        <f>J244+J275</f>
        <v>8.1999999999999993</v>
      </c>
      <c r="K276" s="1461">
        <f>K244+K275</f>
        <v>79.128500000000003</v>
      </c>
      <c r="L276" s="1461">
        <f>L244+L275</f>
        <v>3.45</v>
      </c>
      <c r="M276" s="1461">
        <f>M244+M275</f>
        <v>90.778500000000008</v>
      </c>
      <c r="N276" s="1462"/>
      <c r="O276" s="1462"/>
      <c r="P276" s="1462"/>
    </row>
    <row r="277" spans="3:16" ht="33.75" customHeight="1">
      <c r="C277" s="2009" t="s">
        <v>186</v>
      </c>
      <c r="D277" s="2010"/>
      <c r="E277" s="2010"/>
      <c r="F277" s="2010"/>
      <c r="G277" s="2010"/>
      <c r="H277" s="2010"/>
      <c r="I277" s="2010"/>
      <c r="J277" s="1457">
        <f>J230+J276</f>
        <v>47.260000000000005</v>
      </c>
      <c r="K277" s="1457">
        <f>K230+K276</f>
        <v>229.70350000000002</v>
      </c>
      <c r="L277" s="1457">
        <f>L230+L276</f>
        <v>19.95</v>
      </c>
      <c r="M277" s="1457">
        <f>M230+M276</f>
        <v>296.9135</v>
      </c>
      <c r="N277" s="1458"/>
      <c r="O277" s="1458"/>
      <c r="P277" s="1458"/>
    </row>
    <row r="278" spans="3:16" ht="34.5" customHeight="1">
      <c r="C278" s="2304" t="s">
        <v>144</v>
      </c>
      <c r="D278" s="2305"/>
      <c r="E278" s="2305"/>
      <c r="F278" s="2305"/>
      <c r="G278" s="2305"/>
      <c r="H278" s="2305"/>
      <c r="I278" s="277"/>
      <c r="J278" s="277"/>
      <c r="K278" s="278"/>
      <c r="L278" s="277"/>
      <c r="M278" s="279"/>
      <c r="N278" s="277"/>
      <c r="O278" s="277"/>
      <c r="P278" s="280"/>
    </row>
    <row r="279" spans="3:16" ht="48.75" customHeight="1">
      <c r="C279" s="894" t="s">
        <v>2023</v>
      </c>
      <c r="D279" s="682" t="s">
        <v>48</v>
      </c>
      <c r="E279" s="686" t="s">
        <v>146</v>
      </c>
      <c r="F279" s="640">
        <v>45658</v>
      </c>
      <c r="G279" s="640">
        <v>45992</v>
      </c>
      <c r="H279" s="1520" t="s">
        <v>488</v>
      </c>
      <c r="I279" s="686" t="s">
        <v>23</v>
      </c>
      <c r="J279" s="568">
        <v>4.5</v>
      </c>
      <c r="K279" s="568">
        <v>5</v>
      </c>
      <c r="L279" s="568">
        <v>1</v>
      </c>
      <c r="M279" s="1637">
        <f>SUM(J279:L279)</f>
        <v>10.5</v>
      </c>
      <c r="N279" s="240"/>
      <c r="O279" s="240"/>
      <c r="P279" s="240"/>
    </row>
    <row r="280" spans="3:16" ht="34.5" customHeight="1">
      <c r="C280" s="894" t="s">
        <v>2024</v>
      </c>
      <c r="D280" s="685" t="s">
        <v>145</v>
      </c>
      <c r="E280" s="686" t="s">
        <v>146</v>
      </c>
      <c r="F280" s="640">
        <v>45658</v>
      </c>
      <c r="G280" s="640">
        <v>45992</v>
      </c>
      <c r="H280" s="685" t="s">
        <v>2025</v>
      </c>
      <c r="I280" s="686" t="s">
        <v>23</v>
      </c>
      <c r="J280" s="568"/>
      <c r="K280" s="568">
        <v>2.5</v>
      </c>
      <c r="L280" s="569">
        <v>2</v>
      </c>
      <c r="M280" s="708">
        <f>SUM(J280:L280)</f>
        <v>4.5</v>
      </c>
      <c r="N280" s="240"/>
      <c r="O280" s="240"/>
      <c r="P280" s="240"/>
    </row>
    <row r="281" spans="3:16" ht="34.5" customHeight="1">
      <c r="C281" s="894" t="s">
        <v>2026</v>
      </c>
      <c r="D281" s="685" t="s">
        <v>176</v>
      </c>
      <c r="E281" s="686" t="s">
        <v>146</v>
      </c>
      <c r="F281" s="640">
        <v>45658</v>
      </c>
      <c r="G281" s="640">
        <v>45992</v>
      </c>
      <c r="H281" s="685" t="s">
        <v>2027</v>
      </c>
      <c r="I281" s="686" t="s">
        <v>23</v>
      </c>
      <c r="J281" s="568">
        <v>8</v>
      </c>
      <c r="K281" s="568"/>
      <c r="L281" s="568"/>
      <c r="M281" s="708">
        <f>SUM(J281:L281)</f>
        <v>8</v>
      </c>
      <c r="N281" s="240"/>
      <c r="O281" s="240"/>
      <c r="P281" s="240"/>
    </row>
    <row r="282" spans="3:16" ht="34.5" customHeight="1">
      <c r="C282" s="894" t="s">
        <v>2028</v>
      </c>
      <c r="D282" s="685" t="s">
        <v>672</v>
      </c>
      <c r="E282" s="686" t="s">
        <v>146</v>
      </c>
      <c r="F282" s="640">
        <v>45658</v>
      </c>
      <c r="G282" s="640">
        <v>45992</v>
      </c>
      <c r="H282" s="685" t="s">
        <v>2029</v>
      </c>
      <c r="I282" s="686" t="s">
        <v>23</v>
      </c>
      <c r="J282" s="568"/>
      <c r="K282" s="568">
        <v>1.5</v>
      </c>
      <c r="L282" s="568"/>
      <c r="M282" s="708">
        <f>SUM(J282:L282)</f>
        <v>1.5</v>
      </c>
      <c r="N282" s="240"/>
      <c r="O282" s="240"/>
      <c r="P282" s="240"/>
    </row>
    <row r="283" spans="3:16" ht="34.5" customHeight="1">
      <c r="C283" s="894" t="s">
        <v>2030</v>
      </c>
      <c r="D283" s="682" t="s">
        <v>264</v>
      </c>
      <c r="E283" s="683"/>
      <c r="F283" s="1652"/>
      <c r="G283" s="1652"/>
      <c r="H283" s="683"/>
      <c r="I283" s="683"/>
      <c r="J283" s="568"/>
      <c r="K283" s="568"/>
      <c r="L283" s="568"/>
      <c r="M283" s="1637"/>
      <c r="N283" s="240"/>
      <c r="O283" s="240"/>
      <c r="P283" s="240"/>
    </row>
    <row r="284" spans="3:16" ht="34.5" customHeight="1">
      <c r="C284" s="894" t="s">
        <v>2031</v>
      </c>
      <c r="D284" s="685" t="s">
        <v>177</v>
      </c>
      <c r="E284" s="686" t="s">
        <v>146</v>
      </c>
      <c r="F284" s="640">
        <v>45658</v>
      </c>
      <c r="G284" s="640">
        <v>45992</v>
      </c>
      <c r="H284" s="685" t="s">
        <v>2032</v>
      </c>
      <c r="I284" s="686" t="s">
        <v>23</v>
      </c>
      <c r="J284" s="568"/>
      <c r="K284" s="568">
        <v>1.5</v>
      </c>
      <c r="L284" s="568"/>
      <c r="M284" s="708">
        <f t="shared" ref="M284:M291" si="17">SUM(J284:L284)</f>
        <v>1.5</v>
      </c>
      <c r="N284" s="240"/>
      <c r="O284" s="240"/>
      <c r="P284" s="240"/>
    </row>
    <row r="285" spans="3:16" ht="34.5" customHeight="1">
      <c r="C285" s="894" t="s">
        <v>2033</v>
      </c>
      <c r="D285" s="685" t="s">
        <v>178</v>
      </c>
      <c r="E285" s="686" t="s">
        <v>146</v>
      </c>
      <c r="F285" s="640">
        <v>45658</v>
      </c>
      <c r="G285" s="640">
        <v>45992</v>
      </c>
      <c r="H285" s="685" t="s">
        <v>2034</v>
      </c>
      <c r="I285" s="686" t="s">
        <v>23</v>
      </c>
      <c r="J285" s="568"/>
      <c r="K285" s="568">
        <v>1.5</v>
      </c>
      <c r="L285" s="568"/>
      <c r="M285" s="708">
        <f t="shared" si="17"/>
        <v>1.5</v>
      </c>
      <c r="N285" s="240"/>
      <c r="O285" s="240"/>
      <c r="P285" s="240"/>
    </row>
    <row r="286" spans="3:16" ht="34.5" customHeight="1">
      <c r="C286" s="894" t="s">
        <v>2035</v>
      </c>
      <c r="D286" s="685" t="s">
        <v>179</v>
      </c>
      <c r="E286" s="686" t="s">
        <v>146</v>
      </c>
      <c r="F286" s="640">
        <v>45658</v>
      </c>
      <c r="G286" s="640">
        <v>45992</v>
      </c>
      <c r="H286" s="685" t="s">
        <v>2036</v>
      </c>
      <c r="I286" s="686" t="s">
        <v>23</v>
      </c>
      <c r="J286" s="568"/>
      <c r="K286" s="568">
        <v>1</v>
      </c>
      <c r="L286" s="568"/>
      <c r="M286" s="708">
        <f t="shared" si="17"/>
        <v>1</v>
      </c>
      <c r="N286" s="240"/>
      <c r="O286" s="240"/>
      <c r="P286" s="240"/>
    </row>
    <row r="287" spans="3:16" ht="34.5" customHeight="1">
      <c r="C287" s="894" t="s">
        <v>2037</v>
      </c>
      <c r="D287" s="685" t="s">
        <v>180</v>
      </c>
      <c r="E287" s="686" t="s">
        <v>146</v>
      </c>
      <c r="F287" s="640">
        <v>45658</v>
      </c>
      <c r="G287" s="640">
        <v>45992</v>
      </c>
      <c r="H287" s="685" t="s">
        <v>2038</v>
      </c>
      <c r="I287" s="686" t="s">
        <v>23</v>
      </c>
      <c r="J287" s="568"/>
      <c r="K287" s="568">
        <v>1</v>
      </c>
      <c r="L287" s="568"/>
      <c r="M287" s="708">
        <f t="shared" si="17"/>
        <v>1</v>
      </c>
      <c r="N287" s="240"/>
      <c r="O287" s="240"/>
      <c r="P287" s="240"/>
    </row>
    <row r="288" spans="3:16" ht="34.5" customHeight="1">
      <c r="C288" s="894" t="s">
        <v>2039</v>
      </c>
      <c r="D288" s="685" t="s">
        <v>181</v>
      </c>
      <c r="E288" s="686" t="s">
        <v>146</v>
      </c>
      <c r="F288" s="640">
        <v>45658</v>
      </c>
      <c r="G288" s="640">
        <v>45992</v>
      </c>
      <c r="H288" s="685" t="s">
        <v>2040</v>
      </c>
      <c r="I288" s="686" t="s">
        <v>23</v>
      </c>
      <c r="J288" s="568"/>
      <c r="K288" s="568">
        <v>2.7</v>
      </c>
      <c r="L288" s="568"/>
      <c r="M288" s="708">
        <f t="shared" si="17"/>
        <v>2.7</v>
      </c>
      <c r="N288" s="240"/>
      <c r="O288" s="240"/>
      <c r="P288" s="240"/>
    </row>
    <row r="289" spans="3:16" ht="34.5" customHeight="1">
      <c r="C289" s="894" t="s">
        <v>2041</v>
      </c>
      <c r="D289" s="685" t="s">
        <v>151</v>
      </c>
      <c r="E289" s="686" t="s">
        <v>146</v>
      </c>
      <c r="F289" s="640">
        <v>45658</v>
      </c>
      <c r="G289" s="640">
        <v>45992</v>
      </c>
      <c r="H289" s="685" t="s">
        <v>152</v>
      </c>
      <c r="I289" s="686" t="s">
        <v>23</v>
      </c>
      <c r="J289" s="568"/>
      <c r="K289" s="568">
        <v>1</v>
      </c>
      <c r="L289" s="568"/>
      <c r="M289" s="708">
        <f t="shared" si="17"/>
        <v>1</v>
      </c>
      <c r="N289" s="240"/>
      <c r="O289" s="240"/>
      <c r="P289" s="240"/>
    </row>
    <row r="290" spans="3:16" ht="34.5" customHeight="1">
      <c r="C290" s="894" t="s">
        <v>2042</v>
      </c>
      <c r="D290" s="685" t="s">
        <v>156</v>
      </c>
      <c r="E290" s="686" t="s">
        <v>146</v>
      </c>
      <c r="F290" s="640">
        <v>45658</v>
      </c>
      <c r="G290" s="640">
        <v>45992</v>
      </c>
      <c r="H290" s="685" t="s">
        <v>157</v>
      </c>
      <c r="I290" s="686" t="s">
        <v>23</v>
      </c>
      <c r="J290" s="568"/>
      <c r="K290" s="568">
        <v>5</v>
      </c>
      <c r="L290" s="568">
        <v>50</v>
      </c>
      <c r="M290" s="708">
        <f t="shared" si="17"/>
        <v>55</v>
      </c>
      <c r="N290" s="240"/>
      <c r="O290" s="240"/>
      <c r="P290" s="240"/>
    </row>
    <row r="291" spans="3:16" ht="34.5" customHeight="1">
      <c r="C291" s="894" t="s">
        <v>2043</v>
      </c>
      <c r="D291" s="685" t="s">
        <v>159</v>
      </c>
      <c r="E291" s="686" t="s">
        <v>146</v>
      </c>
      <c r="F291" s="640">
        <v>45658</v>
      </c>
      <c r="G291" s="640">
        <v>45992</v>
      </c>
      <c r="H291" s="685" t="s">
        <v>2044</v>
      </c>
      <c r="I291" s="686" t="s">
        <v>23</v>
      </c>
      <c r="J291" s="568"/>
      <c r="K291" s="568">
        <v>0.75</v>
      </c>
      <c r="L291" s="568"/>
      <c r="M291" s="708">
        <f t="shared" si="17"/>
        <v>0.75</v>
      </c>
      <c r="N291" s="240"/>
      <c r="O291" s="240"/>
      <c r="P291" s="240"/>
    </row>
    <row r="292" spans="3:16" ht="34.5" customHeight="1">
      <c r="C292" s="894" t="s">
        <v>2045</v>
      </c>
      <c r="D292" s="682" t="s">
        <v>277</v>
      </c>
      <c r="E292" s="683"/>
      <c r="F292" s="1652"/>
      <c r="G292" s="1652"/>
      <c r="H292" s="683"/>
      <c r="I292" s="683"/>
      <c r="J292" s="568"/>
      <c r="K292" s="568"/>
      <c r="L292" s="568"/>
      <c r="M292" s="1637"/>
      <c r="N292" s="240"/>
      <c r="O292" s="240"/>
      <c r="P292" s="240"/>
    </row>
    <row r="293" spans="3:16" ht="34.5" customHeight="1">
      <c r="C293" s="894" t="s">
        <v>2046</v>
      </c>
      <c r="D293" s="685" t="s">
        <v>147</v>
      </c>
      <c r="E293" s="686" t="s">
        <v>146</v>
      </c>
      <c r="F293" s="640">
        <v>45658</v>
      </c>
      <c r="G293" s="640">
        <v>45992</v>
      </c>
      <c r="H293" s="685" t="s">
        <v>2047</v>
      </c>
      <c r="I293" s="686" t="s">
        <v>23</v>
      </c>
      <c r="J293" s="568"/>
      <c r="K293" s="568">
        <v>2</v>
      </c>
      <c r="L293" s="568"/>
      <c r="M293" s="708">
        <f t="shared" ref="M293:M321" si="18">SUM(J293:L293)</f>
        <v>2</v>
      </c>
      <c r="N293" s="240"/>
      <c r="O293" s="240"/>
      <c r="P293" s="240"/>
    </row>
    <row r="294" spans="3:16" ht="34.5" customHeight="1">
      <c r="C294" s="894" t="s">
        <v>2048</v>
      </c>
      <c r="D294" s="685" t="s">
        <v>148</v>
      </c>
      <c r="E294" s="686" t="s">
        <v>146</v>
      </c>
      <c r="F294" s="640">
        <v>45658</v>
      </c>
      <c r="G294" s="640">
        <v>45992</v>
      </c>
      <c r="H294" s="685" t="s">
        <v>149</v>
      </c>
      <c r="I294" s="686" t="s">
        <v>23</v>
      </c>
      <c r="J294" s="568"/>
      <c r="K294" s="568">
        <v>1</v>
      </c>
      <c r="L294" s="568"/>
      <c r="M294" s="708">
        <f t="shared" si="18"/>
        <v>1</v>
      </c>
      <c r="N294" s="240"/>
      <c r="O294" s="240"/>
      <c r="P294" s="240"/>
    </row>
    <row r="295" spans="3:16" ht="34.5" customHeight="1">
      <c r="C295" s="894" t="s">
        <v>2049</v>
      </c>
      <c r="D295" s="685" t="s">
        <v>150</v>
      </c>
      <c r="E295" s="686" t="s">
        <v>146</v>
      </c>
      <c r="F295" s="640">
        <v>45689</v>
      </c>
      <c r="G295" s="640">
        <v>45962</v>
      </c>
      <c r="H295" s="685" t="s">
        <v>2050</v>
      </c>
      <c r="I295" s="686" t="s">
        <v>23</v>
      </c>
      <c r="J295" s="568"/>
      <c r="K295" s="568">
        <v>2</v>
      </c>
      <c r="L295" s="568"/>
      <c r="M295" s="708">
        <f t="shared" si="18"/>
        <v>2</v>
      </c>
      <c r="N295" s="240"/>
      <c r="O295" s="240"/>
      <c r="P295" s="240"/>
    </row>
    <row r="296" spans="3:16" ht="34.5" customHeight="1">
      <c r="C296" s="894" t="s">
        <v>2051</v>
      </c>
      <c r="D296" s="685" t="s">
        <v>153</v>
      </c>
      <c r="E296" s="686" t="s">
        <v>146</v>
      </c>
      <c r="F296" s="640">
        <v>45748</v>
      </c>
      <c r="G296" s="640">
        <v>45839</v>
      </c>
      <c r="H296" s="685" t="s">
        <v>2052</v>
      </c>
      <c r="I296" s="686" t="s">
        <v>23</v>
      </c>
      <c r="J296" s="568"/>
      <c r="K296" s="568">
        <v>1.5</v>
      </c>
      <c r="L296" s="568"/>
      <c r="M296" s="708">
        <f t="shared" si="18"/>
        <v>1.5</v>
      </c>
      <c r="N296" s="240"/>
      <c r="O296" s="240"/>
      <c r="P296" s="240"/>
    </row>
    <row r="297" spans="3:16" ht="34.5" customHeight="1">
      <c r="C297" s="894" t="s">
        <v>2053</v>
      </c>
      <c r="D297" s="685" t="s">
        <v>2054</v>
      </c>
      <c r="E297" s="686" t="s">
        <v>146</v>
      </c>
      <c r="F297" s="640">
        <v>45717</v>
      </c>
      <c r="G297" s="640">
        <v>45748</v>
      </c>
      <c r="H297" s="685" t="s">
        <v>2052</v>
      </c>
      <c r="I297" s="686" t="s">
        <v>23</v>
      </c>
      <c r="J297" s="568"/>
      <c r="K297" s="568">
        <v>2.25</v>
      </c>
      <c r="L297" s="568"/>
      <c r="M297" s="708">
        <f t="shared" si="18"/>
        <v>2.25</v>
      </c>
      <c r="N297" s="240"/>
      <c r="O297" s="240"/>
      <c r="P297" s="240"/>
    </row>
    <row r="298" spans="3:16" ht="34.5" customHeight="1">
      <c r="C298" s="894" t="s">
        <v>2055</v>
      </c>
      <c r="D298" s="685" t="s">
        <v>154</v>
      </c>
      <c r="E298" s="686" t="s">
        <v>146</v>
      </c>
      <c r="F298" s="640">
        <v>45778</v>
      </c>
      <c r="G298" s="640">
        <v>45839</v>
      </c>
      <c r="H298" s="685" t="s">
        <v>2052</v>
      </c>
      <c r="I298" s="686" t="s">
        <v>23</v>
      </c>
      <c r="J298" s="568"/>
      <c r="K298" s="568">
        <v>1.2</v>
      </c>
      <c r="L298" s="568"/>
      <c r="M298" s="708">
        <f t="shared" si="18"/>
        <v>1.2</v>
      </c>
      <c r="N298" s="240"/>
      <c r="O298" s="240"/>
      <c r="P298" s="240"/>
    </row>
    <row r="299" spans="3:16" ht="34.5" customHeight="1">
      <c r="C299" s="894" t="s">
        <v>2056</v>
      </c>
      <c r="D299" s="685" t="s">
        <v>155</v>
      </c>
      <c r="E299" s="686" t="s">
        <v>146</v>
      </c>
      <c r="F299" s="640">
        <v>45839</v>
      </c>
      <c r="G299" s="687" t="s">
        <v>1992</v>
      </c>
      <c r="H299" s="685" t="s">
        <v>2052</v>
      </c>
      <c r="I299" s="686" t="s">
        <v>23</v>
      </c>
      <c r="J299" s="568"/>
      <c r="K299" s="568">
        <v>1.5</v>
      </c>
      <c r="L299" s="568"/>
      <c r="M299" s="708">
        <f t="shared" si="18"/>
        <v>1.5</v>
      </c>
      <c r="N299" s="240"/>
      <c r="O299" s="240"/>
      <c r="P299" s="240"/>
    </row>
    <row r="300" spans="3:16" ht="34.5" customHeight="1">
      <c r="C300" s="894" t="s">
        <v>2057</v>
      </c>
      <c r="D300" s="685" t="s">
        <v>372</v>
      </c>
      <c r="E300" s="686" t="s">
        <v>146</v>
      </c>
      <c r="F300" s="640">
        <v>45658</v>
      </c>
      <c r="G300" s="640">
        <v>45992</v>
      </c>
      <c r="H300" s="685" t="s">
        <v>2058</v>
      </c>
      <c r="I300" s="686" t="s">
        <v>23</v>
      </c>
      <c r="J300" s="568"/>
      <c r="K300" s="568">
        <v>8.8000000000000007</v>
      </c>
      <c r="L300" s="568"/>
      <c r="M300" s="708">
        <f t="shared" si="18"/>
        <v>8.8000000000000007</v>
      </c>
      <c r="N300" s="240"/>
      <c r="O300" s="240"/>
      <c r="P300" s="240"/>
    </row>
    <row r="301" spans="3:16" ht="34.5" customHeight="1">
      <c r="C301" s="894" t="s">
        <v>2059</v>
      </c>
      <c r="D301" s="685" t="s">
        <v>158</v>
      </c>
      <c r="E301" s="686" t="s">
        <v>146</v>
      </c>
      <c r="F301" s="640">
        <v>45658</v>
      </c>
      <c r="G301" s="640">
        <v>45992</v>
      </c>
      <c r="H301" s="685" t="s">
        <v>2060</v>
      </c>
      <c r="I301" s="686" t="s">
        <v>23</v>
      </c>
      <c r="J301" s="568"/>
      <c r="K301" s="568">
        <v>10</v>
      </c>
      <c r="L301" s="568"/>
      <c r="M301" s="708">
        <f t="shared" si="18"/>
        <v>10</v>
      </c>
      <c r="N301" s="240"/>
      <c r="O301" s="240"/>
      <c r="P301" s="240"/>
    </row>
    <row r="302" spans="3:16" ht="34.5" customHeight="1">
      <c r="C302" s="894" t="s">
        <v>2061</v>
      </c>
      <c r="D302" s="685" t="s">
        <v>160</v>
      </c>
      <c r="E302" s="686" t="s">
        <v>146</v>
      </c>
      <c r="F302" s="640">
        <v>45658</v>
      </c>
      <c r="G302" s="640">
        <v>45992</v>
      </c>
      <c r="H302" s="685" t="s">
        <v>2062</v>
      </c>
      <c r="I302" s="686" t="s">
        <v>23</v>
      </c>
      <c r="J302" s="568"/>
      <c r="K302" s="568">
        <v>10</v>
      </c>
      <c r="L302" s="568"/>
      <c r="M302" s="708">
        <f t="shared" si="18"/>
        <v>10</v>
      </c>
      <c r="N302" s="240"/>
      <c r="O302" s="240"/>
      <c r="P302" s="240"/>
    </row>
    <row r="303" spans="3:16" ht="34.5" customHeight="1">
      <c r="C303" s="894" t="s">
        <v>2063</v>
      </c>
      <c r="D303" s="685" t="s">
        <v>161</v>
      </c>
      <c r="E303" s="686" t="s">
        <v>146</v>
      </c>
      <c r="F303" s="640">
        <v>45658</v>
      </c>
      <c r="G303" s="640">
        <v>45992</v>
      </c>
      <c r="H303" s="685" t="s">
        <v>2064</v>
      </c>
      <c r="I303" s="686" t="s">
        <v>23</v>
      </c>
      <c r="J303" s="568"/>
      <c r="K303" s="568">
        <v>8</v>
      </c>
      <c r="L303" s="568"/>
      <c r="M303" s="708">
        <f t="shared" si="18"/>
        <v>8</v>
      </c>
      <c r="N303" s="240"/>
      <c r="O303" s="240"/>
      <c r="P303" s="240"/>
    </row>
    <row r="304" spans="3:16" ht="34.5" customHeight="1">
      <c r="C304" s="894" t="s">
        <v>2065</v>
      </c>
      <c r="D304" s="685" t="s">
        <v>162</v>
      </c>
      <c r="E304" s="686" t="s">
        <v>146</v>
      </c>
      <c r="F304" s="640">
        <v>45658</v>
      </c>
      <c r="G304" s="640">
        <v>45992</v>
      </c>
      <c r="H304" s="685" t="s">
        <v>2066</v>
      </c>
      <c r="I304" s="686" t="s">
        <v>23</v>
      </c>
      <c r="J304" s="568"/>
      <c r="K304" s="568">
        <v>1.2</v>
      </c>
      <c r="L304" s="568"/>
      <c r="M304" s="708">
        <f t="shared" si="18"/>
        <v>1.2</v>
      </c>
      <c r="N304" s="240"/>
      <c r="O304" s="240"/>
      <c r="P304" s="240"/>
    </row>
    <row r="305" spans="3:16" ht="34.5" customHeight="1">
      <c r="C305" s="894" t="s">
        <v>2067</v>
      </c>
      <c r="D305" s="685" t="s">
        <v>163</v>
      </c>
      <c r="E305" s="686" t="s">
        <v>146</v>
      </c>
      <c r="F305" s="640">
        <v>45658</v>
      </c>
      <c r="G305" s="640">
        <v>45992</v>
      </c>
      <c r="H305" s="685" t="s">
        <v>2068</v>
      </c>
      <c r="I305" s="686" t="s">
        <v>23</v>
      </c>
      <c r="J305" s="568"/>
      <c r="K305" s="568">
        <v>1.2</v>
      </c>
      <c r="L305" s="568"/>
      <c r="M305" s="708">
        <f t="shared" si="18"/>
        <v>1.2</v>
      </c>
      <c r="N305" s="240"/>
      <c r="O305" s="240"/>
      <c r="P305" s="240"/>
    </row>
    <row r="306" spans="3:16" ht="34.5" customHeight="1">
      <c r="C306" s="894" t="s">
        <v>2069</v>
      </c>
      <c r="D306" s="685" t="s">
        <v>164</v>
      </c>
      <c r="E306" s="686" t="s">
        <v>146</v>
      </c>
      <c r="F306" s="640">
        <v>45658</v>
      </c>
      <c r="G306" s="640">
        <v>45992</v>
      </c>
      <c r="H306" s="685" t="s">
        <v>2070</v>
      </c>
      <c r="I306" s="686" t="s">
        <v>23</v>
      </c>
      <c r="J306" s="568"/>
      <c r="K306" s="568">
        <v>1.2</v>
      </c>
      <c r="L306" s="568"/>
      <c r="M306" s="708">
        <f t="shared" si="18"/>
        <v>1.2</v>
      </c>
      <c r="N306" s="240"/>
      <c r="O306" s="240"/>
      <c r="P306" s="240"/>
    </row>
    <row r="307" spans="3:16" ht="34.5" customHeight="1">
      <c r="C307" s="894" t="s">
        <v>2071</v>
      </c>
      <c r="D307" s="685" t="s">
        <v>165</v>
      </c>
      <c r="E307" s="686" t="s">
        <v>146</v>
      </c>
      <c r="F307" s="640">
        <v>45658</v>
      </c>
      <c r="G307" s="640">
        <v>45992</v>
      </c>
      <c r="H307" s="685" t="s">
        <v>2072</v>
      </c>
      <c r="I307" s="686" t="s">
        <v>23</v>
      </c>
      <c r="J307" s="568"/>
      <c r="K307" s="568">
        <v>3</v>
      </c>
      <c r="L307" s="568"/>
      <c r="M307" s="708">
        <f t="shared" si="18"/>
        <v>3</v>
      </c>
      <c r="N307" s="240"/>
      <c r="O307" s="240"/>
      <c r="P307" s="240"/>
    </row>
    <row r="308" spans="3:16" ht="34.5" customHeight="1">
      <c r="C308" s="894" t="s">
        <v>2073</v>
      </c>
      <c r="D308" s="685" t="s">
        <v>2074</v>
      </c>
      <c r="E308" s="686" t="s">
        <v>146</v>
      </c>
      <c r="F308" s="640">
        <v>45658</v>
      </c>
      <c r="G308" s="640">
        <v>45992</v>
      </c>
      <c r="H308" s="685" t="s">
        <v>2075</v>
      </c>
      <c r="I308" s="686" t="s">
        <v>23</v>
      </c>
      <c r="J308" s="568"/>
      <c r="K308" s="568">
        <v>1.2</v>
      </c>
      <c r="L308" s="568"/>
      <c r="M308" s="708">
        <f t="shared" si="18"/>
        <v>1.2</v>
      </c>
      <c r="N308" s="240"/>
      <c r="O308" s="240"/>
      <c r="P308" s="240"/>
    </row>
    <row r="309" spans="3:16" ht="34.5" customHeight="1">
      <c r="C309" s="894" t="s">
        <v>2076</v>
      </c>
      <c r="D309" s="685" t="s">
        <v>166</v>
      </c>
      <c r="E309" s="686" t="s">
        <v>146</v>
      </c>
      <c r="F309" s="640">
        <v>45839</v>
      </c>
      <c r="G309" s="640">
        <v>45839</v>
      </c>
      <c r="H309" s="685" t="s">
        <v>2077</v>
      </c>
      <c r="I309" s="686" t="s">
        <v>23</v>
      </c>
      <c r="J309" s="568"/>
      <c r="K309" s="568">
        <v>5</v>
      </c>
      <c r="L309" s="568"/>
      <c r="M309" s="708">
        <f t="shared" si="18"/>
        <v>5</v>
      </c>
      <c r="N309" s="240"/>
      <c r="O309" s="240"/>
      <c r="P309" s="240"/>
    </row>
    <row r="310" spans="3:16" ht="34.5" customHeight="1">
      <c r="C310" s="894" t="s">
        <v>2078</v>
      </c>
      <c r="D310" s="685" t="s">
        <v>167</v>
      </c>
      <c r="E310" s="686" t="s">
        <v>146</v>
      </c>
      <c r="F310" s="640">
        <v>45839</v>
      </c>
      <c r="G310" s="640">
        <v>45839</v>
      </c>
      <c r="H310" s="685" t="s">
        <v>2079</v>
      </c>
      <c r="I310" s="686" t="s">
        <v>23</v>
      </c>
      <c r="J310" s="568"/>
      <c r="K310" s="568">
        <v>2</v>
      </c>
      <c r="L310" s="568"/>
      <c r="M310" s="708">
        <f t="shared" si="18"/>
        <v>2</v>
      </c>
      <c r="N310" s="240"/>
      <c r="O310" s="240"/>
      <c r="P310" s="240"/>
    </row>
    <row r="311" spans="3:16" ht="34.5" customHeight="1">
      <c r="C311" s="894" t="s">
        <v>2080</v>
      </c>
      <c r="D311" s="685" t="s">
        <v>168</v>
      </c>
      <c r="E311" s="686" t="s">
        <v>146</v>
      </c>
      <c r="F311" s="640">
        <v>45658</v>
      </c>
      <c r="G311" s="640">
        <v>45992</v>
      </c>
      <c r="H311" s="685" t="s">
        <v>2081</v>
      </c>
      <c r="I311" s="686" t="s">
        <v>23</v>
      </c>
      <c r="J311" s="568"/>
      <c r="K311" s="568">
        <v>1.2</v>
      </c>
      <c r="L311" s="568"/>
      <c r="M311" s="708">
        <f t="shared" si="18"/>
        <v>1.2</v>
      </c>
      <c r="N311" s="240"/>
      <c r="O311" s="240"/>
      <c r="P311" s="240"/>
    </row>
    <row r="312" spans="3:16" ht="34.5" customHeight="1">
      <c r="C312" s="894" t="s">
        <v>2082</v>
      </c>
      <c r="D312" s="685" t="s">
        <v>169</v>
      </c>
      <c r="E312" s="686" t="s">
        <v>146</v>
      </c>
      <c r="F312" s="640">
        <v>45658</v>
      </c>
      <c r="G312" s="640">
        <v>45992</v>
      </c>
      <c r="H312" s="685" t="s">
        <v>2083</v>
      </c>
      <c r="I312" s="686" t="s">
        <v>23</v>
      </c>
      <c r="J312" s="568"/>
      <c r="K312" s="568">
        <v>4</v>
      </c>
      <c r="L312" s="568"/>
      <c r="M312" s="708">
        <f t="shared" si="18"/>
        <v>4</v>
      </c>
      <c r="N312" s="240"/>
      <c r="O312" s="240"/>
      <c r="P312" s="240"/>
    </row>
    <row r="313" spans="3:16" ht="34.5" customHeight="1">
      <c r="C313" s="894" t="s">
        <v>2084</v>
      </c>
      <c r="D313" s="685" t="s">
        <v>170</v>
      </c>
      <c r="E313" s="686" t="s">
        <v>146</v>
      </c>
      <c r="F313" s="640">
        <v>45658</v>
      </c>
      <c r="G313" s="640">
        <v>45992</v>
      </c>
      <c r="H313" s="685" t="s">
        <v>2085</v>
      </c>
      <c r="I313" s="686" t="s">
        <v>23</v>
      </c>
      <c r="J313" s="568"/>
      <c r="K313" s="568">
        <v>0.5</v>
      </c>
      <c r="L313" s="568"/>
      <c r="M313" s="708">
        <f t="shared" si="18"/>
        <v>0.5</v>
      </c>
      <c r="N313" s="240"/>
      <c r="O313" s="240"/>
      <c r="P313" s="240"/>
    </row>
    <row r="314" spans="3:16" ht="34.5" customHeight="1">
      <c r="C314" s="894" t="s">
        <v>2086</v>
      </c>
      <c r="D314" s="685" t="s">
        <v>673</v>
      </c>
      <c r="E314" s="686" t="s">
        <v>146</v>
      </c>
      <c r="F314" s="640">
        <v>45658</v>
      </c>
      <c r="G314" s="640">
        <v>45992</v>
      </c>
      <c r="H314" s="685" t="s">
        <v>2087</v>
      </c>
      <c r="I314" s="686" t="s">
        <v>23</v>
      </c>
      <c r="J314" s="568"/>
      <c r="K314" s="568">
        <v>15</v>
      </c>
      <c r="L314" s="568"/>
      <c r="M314" s="708">
        <f t="shared" si="18"/>
        <v>15</v>
      </c>
      <c r="N314" s="240"/>
      <c r="O314" s="240"/>
      <c r="P314" s="240"/>
    </row>
    <row r="315" spans="3:16" ht="34.5" customHeight="1">
      <c r="C315" s="894" t="s">
        <v>2088</v>
      </c>
      <c r="D315" s="685" t="s">
        <v>171</v>
      </c>
      <c r="E315" s="686" t="s">
        <v>146</v>
      </c>
      <c r="F315" s="640">
        <v>45658</v>
      </c>
      <c r="G315" s="640">
        <v>45992</v>
      </c>
      <c r="H315" s="685" t="s">
        <v>2089</v>
      </c>
      <c r="I315" s="686" t="s">
        <v>23</v>
      </c>
      <c r="J315" s="568"/>
      <c r="K315" s="568">
        <v>12</v>
      </c>
      <c r="L315" s="568"/>
      <c r="M315" s="708">
        <f t="shared" si="18"/>
        <v>12</v>
      </c>
      <c r="N315" s="240"/>
      <c r="O315" s="240"/>
      <c r="P315" s="240"/>
    </row>
    <row r="316" spans="3:16" ht="34.5" customHeight="1">
      <c r="C316" s="894" t="s">
        <v>2090</v>
      </c>
      <c r="D316" s="685" t="s">
        <v>172</v>
      </c>
      <c r="E316" s="686" t="s">
        <v>146</v>
      </c>
      <c r="F316" s="640">
        <v>45658</v>
      </c>
      <c r="G316" s="640">
        <v>45992</v>
      </c>
      <c r="H316" s="685" t="s">
        <v>2091</v>
      </c>
      <c r="I316" s="686" t="s">
        <v>23</v>
      </c>
      <c r="J316" s="568"/>
      <c r="K316" s="568">
        <v>3</v>
      </c>
      <c r="L316" s="568"/>
      <c r="M316" s="708">
        <f t="shared" si="18"/>
        <v>3</v>
      </c>
      <c r="N316" s="240"/>
      <c r="O316" s="240"/>
      <c r="P316" s="240"/>
    </row>
    <row r="317" spans="3:16" ht="34.5" customHeight="1">
      <c r="C317" s="894" t="s">
        <v>2092</v>
      </c>
      <c r="D317" s="685" t="s">
        <v>173</v>
      </c>
      <c r="E317" s="686" t="s">
        <v>146</v>
      </c>
      <c r="F317" s="640">
        <v>45658</v>
      </c>
      <c r="G317" s="640">
        <v>45992</v>
      </c>
      <c r="H317" s="685" t="s">
        <v>2093</v>
      </c>
      <c r="I317" s="686" t="s">
        <v>23</v>
      </c>
      <c r="J317" s="568"/>
      <c r="K317" s="568">
        <v>1</v>
      </c>
      <c r="L317" s="568"/>
      <c r="M317" s="708">
        <f t="shared" si="18"/>
        <v>1</v>
      </c>
      <c r="N317" s="240"/>
      <c r="O317" s="240"/>
      <c r="P317" s="240"/>
    </row>
    <row r="318" spans="3:16" ht="34.5" customHeight="1">
      <c r="C318" s="894" t="s">
        <v>2094</v>
      </c>
      <c r="D318" s="685" t="s">
        <v>2095</v>
      </c>
      <c r="E318" s="686" t="s">
        <v>146</v>
      </c>
      <c r="F318" s="640">
        <v>45658</v>
      </c>
      <c r="G318" s="640">
        <v>45992</v>
      </c>
      <c r="H318" s="685" t="s">
        <v>2096</v>
      </c>
      <c r="I318" s="686" t="s">
        <v>23</v>
      </c>
      <c r="J318" s="568"/>
      <c r="K318" s="568">
        <v>1</v>
      </c>
      <c r="L318" s="568"/>
      <c r="M318" s="708">
        <f t="shared" si="18"/>
        <v>1</v>
      </c>
      <c r="N318" s="240"/>
      <c r="O318" s="240"/>
      <c r="P318" s="240"/>
    </row>
    <row r="319" spans="3:16" ht="34.5" customHeight="1">
      <c r="C319" s="894" t="s">
        <v>2097</v>
      </c>
      <c r="D319" s="685" t="s">
        <v>174</v>
      </c>
      <c r="E319" s="686" t="s">
        <v>146</v>
      </c>
      <c r="F319" s="640">
        <v>45658</v>
      </c>
      <c r="G319" s="640">
        <v>45992</v>
      </c>
      <c r="H319" s="685" t="s">
        <v>2098</v>
      </c>
      <c r="I319" s="686" t="s">
        <v>23</v>
      </c>
      <c r="J319" s="568"/>
      <c r="K319" s="568">
        <v>1</v>
      </c>
      <c r="L319" s="568"/>
      <c r="M319" s="708">
        <f t="shared" si="18"/>
        <v>1</v>
      </c>
      <c r="N319" s="240"/>
      <c r="O319" s="240"/>
      <c r="P319" s="240"/>
    </row>
    <row r="320" spans="3:16" ht="34.5" customHeight="1">
      <c r="C320" s="412" t="s">
        <v>2099</v>
      </c>
      <c r="D320" s="364" t="s">
        <v>175</v>
      </c>
      <c r="E320" s="365" t="s">
        <v>146</v>
      </c>
      <c r="F320" s="353">
        <v>45658</v>
      </c>
      <c r="G320" s="353">
        <v>45992</v>
      </c>
      <c r="H320" s="364" t="s">
        <v>2100</v>
      </c>
      <c r="I320" s="365" t="s">
        <v>23</v>
      </c>
      <c r="J320" s="716"/>
      <c r="K320" s="716">
        <v>1</v>
      </c>
      <c r="L320" s="716"/>
      <c r="M320" s="717">
        <f t="shared" si="18"/>
        <v>1</v>
      </c>
      <c r="N320" s="240"/>
      <c r="O320" s="240"/>
      <c r="P320" s="240"/>
    </row>
    <row r="321" spans="3:16" ht="33" customHeight="1">
      <c r="C321" s="2009" t="s">
        <v>182</v>
      </c>
      <c r="D321" s="2010"/>
      <c r="E321" s="2010"/>
      <c r="F321" s="2010"/>
      <c r="G321" s="2010"/>
      <c r="H321" s="2011"/>
      <c r="I321" s="1463"/>
      <c r="J321" s="805">
        <f>SUM(J279:J320)</f>
        <v>12.5</v>
      </c>
      <c r="K321" s="805">
        <f>SUM(K279:K320)</f>
        <v>126.20000000000002</v>
      </c>
      <c r="L321" s="805">
        <f>SUM(L279:L320)</f>
        <v>53</v>
      </c>
      <c r="M321" s="805">
        <f t="shared" si="18"/>
        <v>191.70000000000002</v>
      </c>
      <c r="N321" s="1464"/>
      <c r="O321" s="1464"/>
      <c r="P321" s="1464"/>
    </row>
    <row r="322" spans="3:16" ht="33.75" customHeight="1">
      <c r="C322" s="2243" t="s">
        <v>187</v>
      </c>
      <c r="D322" s="2244"/>
      <c r="E322" s="2244"/>
      <c r="F322" s="2244"/>
      <c r="G322" s="2244"/>
      <c r="H322" s="2244"/>
      <c r="I322" s="277"/>
      <c r="J322" s="277"/>
      <c r="K322" s="278"/>
      <c r="L322" s="277"/>
      <c r="M322" s="279"/>
      <c r="N322" s="277"/>
      <c r="O322" s="277"/>
      <c r="P322" s="280"/>
    </row>
    <row r="323" spans="3:16" ht="33.75" customHeight="1">
      <c r="C323" s="1526" t="s">
        <v>2101</v>
      </c>
      <c r="D323" s="682" t="s">
        <v>43</v>
      </c>
      <c r="E323" s="686" t="s">
        <v>188</v>
      </c>
      <c r="F323" s="640">
        <v>45658</v>
      </c>
      <c r="G323" s="640">
        <v>45992</v>
      </c>
      <c r="H323" s="685" t="s">
        <v>2102</v>
      </c>
      <c r="I323" s="686" t="s">
        <v>23</v>
      </c>
      <c r="J323" s="569">
        <v>10</v>
      </c>
      <c r="K323" s="567">
        <v>2.5</v>
      </c>
      <c r="L323" s="567"/>
      <c r="M323" s="708">
        <f>SUM(J323:L323)</f>
        <v>12.5</v>
      </c>
      <c r="N323" s="240"/>
      <c r="O323" s="240"/>
      <c r="P323" s="240"/>
    </row>
    <row r="324" spans="3:16" ht="33.75" customHeight="1">
      <c r="C324" s="1526" t="s">
        <v>2103</v>
      </c>
      <c r="D324" s="682" t="s">
        <v>1167</v>
      </c>
      <c r="E324" s="686" t="s">
        <v>188</v>
      </c>
      <c r="F324" s="640">
        <v>45658</v>
      </c>
      <c r="G324" s="640">
        <v>45992</v>
      </c>
      <c r="H324" s="685" t="s">
        <v>674</v>
      </c>
      <c r="I324" s="686" t="s">
        <v>23</v>
      </c>
      <c r="J324" s="567"/>
      <c r="K324" s="569"/>
      <c r="L324" s="567"/>
      <c r="M324" s="708"/>
      <c r="N324" s="240"/>
      <c r="O324" s="240"/>
      <c r="P324" s="240"/>
    </row>
    <row r="325" spans="3:16" ht="33.75" customHeight="1">
      <c r="C325" s="1526" t="s">
        <v>2104</v>
      </c>
      <c r="D325" s="682" t="s">
        <v>277</v>
      </c>
      <c r="E325" s="683"/>
      <c r="F325" s="1652"/>
      <c r="G325" s="1652"/>
      <c r="H325" s="683"/>
      <c r="I325" s="683"/>
      <c r="J325" s="567"/>
      <c r="K325" s="567"/>
      <c r="L325" s="567"/>
      <c r="M325" s="1654"/>
      <c r="N325" s="240"/>
      <c r="O325" s="240"/>
      <c r="P325" s="240"/>
    </row>
    <row r="326" spans="3:16" ht="33.75" customHeight="1">
      <c r="C326" s="1526" t="s">
        <v>2105</v>
      </c>
      <c r="D326" s="685" t="s">
        <v>2106</v>
      </c>
      <c r="E326" s="686" t="s">
        <v>188</v>
      </c>
      <c r="F326" s="640">
        <v>45658</v>
      </c>
      <c r="G326" s="640">
        <v>45992</v>
      </c>
      <c r="H326" s="685" t="s">
        <v>2107</v>
      </c>
      <c r="I326" s="686" t="s">
        <v>23</v>
      </c>
      <c r="J326" s="567"/>
      <c r="K326" s="569">
        <v>0.38</v>
      </c>
      <c r="L326" s="567"/>
      <c r="M326" s="708">
        <f t="shared" ref="M326:M336" si="19">SUM(J326:L326)</f>
        <v>0.38</v>
      </c>
      <c r="N326" s="240"/>
      <c r="O326" s="240"/>
      <c r="P326" s="240"/>
    </row>
    <row r="327" spans="3:16" ht="71.25" customHeight="1">
      <c r="C327" s="1526" t="s">
        <v>2108</v>
      </c>
      <c r="D327" s="685" t="s">
        <v>2109</v>
      </c>
      <c r="E327" s="686" t="s">
        <v>2110</v>
      </c>
      <c r="F327" s="640">
        <v>45658</v>
      </c>
      <c r="G327" s="640">
        <v>45992</v>
      </c>
      <c r="H327" s="685" t="s">
        <v>2111</v>
      </c>
      <c r="I327" s="686" t="s">
        <v>23</v>
      </c>
      <c r="J327" s="567"/>
      <c r="K327" s="569">
        <v>0.8</v>
      </c>
      <c r="L327" s="567"/>
      <c r="M327" s="708">
        <f t="shared" si="19"/>
        <v>0.8</v>
      </c>
      <c r="N327" s="240"/>
      <c r="O327" s="240"/>
      <c r="P327" s="240"/>
    </row>
    <row r="328" spans="3:16" ht="33.75" customHeight="1">
      <c r="C328" s="1526" t="s">
        <v>2112</v>
      </c>
      <c r="D328" s="685" t="s">
        <v>2113</v>
      </c>
      <c r="E328" s="686" t="s">
        <v>188</v>
      </c>
      <c r="F328" s="640">
        <v>45658</v>
      </c>
      <c r="G328" s="640">
        <v>45992</v>
      </c>
      <c r="H328" s="685" t="s">
        <v>2114</v>
      </c>
      <c r="I328" s="686" t="s">
        <v>23</v>
      </c>
      <c r="J328" s="567"/>
      <c r="K328" s="569">
        <v>0.2</v>
      </c>
      <c r="L328" s="567"/>
      <c r="M328" s="708">
        <f t="shared" si="19"/>
        <v>0.2</v>
      </c>
      <c r="N328" s="240"/>
      <c r="O328" s="240"/>
      <c r="P328" s="240"/>
    </row>
    <row r="329" spans="3:16" ht="33.75" customHeight="1">
      <c r="C329" s="1526" t="s">
        <v>2115</v>
      </c>
      <c r="D329" s="685" t="s">
        <v>2116</v>
      </c>
      <c r="E329" s="686" t="s">
        <v>188</v>
      </c>
      <c r="F329" s="640">
        <v>45658</v>
      </c>
      <c r="G329" s="640">
        <v>45992</v>
      </c>
      <c r="H329" s="685" t="s">
        <v>2117</v>
      </c>
      <c r="I329" s="686" t="s">
        <v>23</v>
      </c>
      <c r="J329" s="567"/>
      <c r="K329" s="569">
        <v>0.35</v>
      </c>
      <c r="L329" s="567"/>
      <c r="M329" s="708">
        <f t="shared" si="19"/>
        <v>0.35</v>
      </c>
      <c r="N329" s="240"/>
      <c r="O329" s="240"/>
      <c r="P329" s="240"/>
    </row>
    <row r="330" spans="3:16" ht="33.75" customHeight="1">
      <c r="C330" s="1526" t="s">
        <v>2118</v>
      </c>
      <c r="D330" s="685" t="s">
        <v>2119</v>
      </c>
      <c r="E330" s="686" t="s">
        <v>188</v>
      </c>
      <c r="F330" s="640">
        <v>45658</v>
      </c>
      <c r="G330" s="640">
        <v>45992</v>
      </c>
      <c r="H330" s="685" t="s">
        <v>2120</v>
      </c>
      <c r="I330" s="686" t="s">
        <v>23</v>
      </c>
      <c r="J330" s="567"/>
      <c r="K330" s="569">
        <v>0.25</v>
      </c>
      <c r="L330" s="567"/>
      <c r="M330" s="708">
        <f t="shared" si="19"/>
        <v>0.25</v>
      </c>
      <c r="N330" s="240"/>
      <c r="O330" s="240"/>
      <c r="P330" s="240"/>
    </row>
    <row r="331" spans="3:16" ht="33.75" customHeight="1">
      <c r="C331" s="1526" t="s">
        <v>2121</v>
      </c>
      <c r="D331" s="685" t="s">
        <v>2122</v>
      </c>
      <c r="E331" s="686" t="s">
        <v>2123</v>
      </c>
      <c r="F331" s="640">
        <v>45658</v>
      </c>
      <c r="G331" s="640">
        <v>45992</v>
      </c>
      <c r="H331" s="685" t="s">
        <v>2124</v>
      </c>
      <c r="I331" s="686" t="s">
        <v>23</v>
      </c>
      <c r="J331" s="567"/>
      <c r="K331" s="569">
        <v>0.15</v>
      </c>
      <c r="L331" s="567"/>
      <c r="M331" s="708">
        <f t="shared" si="19"/>
        <v>0.15</v>
      </c>
      <c r="N331" s="240"/>
      <c r="O331" s="240"/>
      <c r="P331" s="240"/>
    </row>
    <row r="332" spans="3:16" ht="46.5" customHeight="1">
      <c r="C332" s="1526" t="s">
        <v>2125</v>
      </c>
      <c r="D332" s="685" t="s">
        <v>2126</v>
      </c>
      <c r="E332" s="686" t="s">
        <v>188</v>
      </c>
      <c r="F332" s="640">
        <v>45658</v>
      </c>
      <c r="G332" s="640">
        <v>45992</v>
      </c>
      <c r="H332" s="685" t="s">
        <v>2127</v>
      </c>
      <c r="I332" s="686" t="s">
        <v>23</v>
      </c>
      <c r="J332" s="567"/>
      <c r="K332" s="569">
        <v>0.15</v>
      </c>
      <c r="L332" s="567"/>
      <c r="M332" s="708">
        <f t="shared" si="19"/>
        <v>0.15</v>
      </c>
      <c r="N332" s="240"/>
      <c r="O332" s="240"/>
      <c r="P332" s="240"/>
    </row>
    <row r="333" spans="3:16" ht="42.75" customHeight="1">
      <c r="C333" s="1526" t="s">
        <v>2128</v>
      </c>
      <c r="D333" s="685" t="s">
        <v>2129</v>
      </c>
      <c r="E333" s="686" t="s">
        <v>188</v>
      </c>
      <c r="F333" s="640">
        <v>45658</v>
      </c>
      <c r="G333" s="640">
        <v>45992</v>
      </c>
      <c r="H333" s="685" t="s">
        <v>2130</v>
      </c>
      <c r="I333" s="686" t="s">
        <v>23</v>
      </c>
      <c r="J333" s="567"/>
      <c r="K333" s="569">
        <v>0.2</v>
      </c>
      <c r="L333" s="567"/>
      <c r="M333" s="708">
        <f t="shared" si="19"/>
        <v>0.2</v>
      </c>
      <c r="N333" s="240"/>
      <c r="O333" s="240"/>
      <c r="P333" s="240"/>
    </row>
    <row r="334" spans="3:16" ht="33.75" customHeight="1">
      <c r="C334" s="1526" t="s">
        <v>2131</v>
      </c>
      <c r="D334" s="685" t="s">
        <v>2132</v>
      </c>
      <c r="E334" s="686" t="s">
        <v>188</v>
      </c>
      <c r="F334" s="640">
        <v>45658</v>
      </c>
      <c r="G334" s="640">
        <v>45992</v>
      </c>
      <c r="H334" s="685" t="s">
        <v>2133</v>
      </c>
      <c r="I334" s="686" t="s">
        <v>23</v>
      </c>
      <c r="J334" s="567"/>
      <c r="K334" s="569">
        <v>0.95</v>
      </c>
      <c r="L334" s="567"/>
      <c r="M334" s="708">
        <f t="shared" si="19"/>
        <v>0.95</v>
      </c>
      <c r="N334" s="240"/>
      <c r="O334" s="240"/>
      <c r="P334" s="240"/>
    </row>
    <row r="335" spans="3:16" ht="33.75" customHeight="1">
      <c r="C335" s="1526" t="s">
        <v>2134</v>
      </c>
      <c r="D335" s="685" t="s">
        <v>2135</v>
      </c>
      <c r="E335" s="686" t="s">
        <v>188</v>
      </c>
      <c r="F335" s="640">
        <v>45658</v>
      </c>
      <c r="G335" s="640">
        <v>45992</v>
      </c>
      <c r="H335" s="1655" t="s">
        <v>2136</v>
      </c>
      <c r="I335" s="686" t="s">
        <v>23</v>
      </c>
      <c r="J335" s="567"/>
      <c r="K335" s="569">
        <v>2</v>
      </c>
      <c r="L335" s="567"/>
      <c r="M335" s="708">
        <f t="shared" si="19"/>
        <v>2</v>
      </c>
      <c r="N335" s="240"/>
      <c r="O335" s="240"/>
      <c r="P335" s="240"/>
    </row>
    <row r="336" spans="3:16" ht="30.75" customHeight="1">
      <c r="C336" s="2306" t="s">
        <v>428</v>
      </c>
      <c r="D336" s="2307"/>
      <c r="E336" s="2307"/>
      <c r="F336" s="2307"/>
      <c r="G336" s="2307"/>
      <c r="H336" s="2307"/>
      <c r="I336" s="2308"/>
      <c r="J336" s="115">
        <f>SUM(J323:J335)</f>
        <v>10</v>
      </c>
      <c r="K336" s="115">
        <f>SUM(K323:K335)</f>
        <v>7.9300000000000006</v>
      </c>
      <c r="L336" s="115"/>
      <c r="M336" s="115">
        <f t="shared" si="19"/>
        <v>17.93</v>
      </c>
      <c r="N336" s="291"/>
      <c r="O336" s="291"/>
      <c r="P336" s="291"/>
    </row>
    <row r="337" spans="3:16" ht="33.75" customHeight="1">
      <c r="C337" s="211"/>
      <c r="D337" s="212"/>
      <c r="E337" s="212"/>
      <c r="F337" s="212"/>
      <c r="G337" s="2278" t="s">
        <v>802</v>
      </c>
      <c r="H337" s="2278"/>
      <c r="I337" s="2278"/>
      <c r="J337" s="212"/>
      <c r="K337" s="212"/>
      <c r="L337" s="212"/>
      <c r="M337" s="212"/>
      <c r="N337" s="212"/>
      <c r="O337" s="212"/>
      <c r="P337" s="213"/>
    </row>
    <row r="338" spans="3:16" ht="39" customHeight="1">
      <c r="C338" s="1526" t="s">
        <v>2137</v>
      </c>
      <c r="D338" s="685" t="s">
        <v>429</v>
      </c>
      <c r="E338" s="686" t="s">
        <v>188</v>
      </c>
      <c r="F338" s="640">
        <v>45658</v>
      </c>
      <c r="G338" s="640">
        <v>45992</v>
      </c>
      <c r="H338" s="685" t="s">
        <v>2138</v>
      </c>
      <c r="I338" s="686" t="s">
        <v>23</v>
      </c>
      <c r="J338" s="569">
        <v>0.15</v>
      </c>
      <c r="K338" s="569">
        <v>0.14299999999999999</v>
      </c>
      <c r="L338" s="567"/>
      <c r="M338" s="708">
        <f>SUM(J338:L338)</f>
        <v>0.29299999999999998</v>
      </c>
      <c r="N338" s="80"/>
      <c r="O338" s="80"/>
      <c r="P338" s="80"/>
    </row>
    <row r="339" spans="3:16" ht="27.75" customHeight="1">
      <c r="C339" s="2301" t="s">
        <v>430</v>
      </c>
      <c r="D339" s="2302"/>
      <c r="E339" s="2302"/>
      <c r="F339" s="2302"/>
      <c r="G339" s="2302"/>
      <c r="H339" s="2302"/>
      <c r="I339" s="2303"/>
      <c r="J339" s="117">
        <f>SUM(J338)</f>
        <v>0.15</v>
      </c>
      <c r="K339" s="117">
        <f>SUM(K338:K338)</f>
        <v>0.14299999999999999</v>
      </c>
      <c r="L339" s="117"/>
      <c r="M339" s="117">
        <f>SUM(M338:M338)</f>
        <v>0.29299999999999998</v>
      </c>
      <c r="N339" s="19"/>
      <c r="O339" s="19"/>
      <c r="P339" s="19"/>
    </row>
    <row r="340" spans="3:16" ht="32.25" customHeight="1">
      <c r="C340" s="2009" t="s">
        <v>189</v>
      </c>
      <c r="D340" s="2010"/>
      <c r="E340" s="2010"/>
      <c r="F340" s="2010"/>
      <c r="G340" s="2010"/>
      <c r="H340" s="2011"/>
      <c r="I340" s="787"/>
      <c r="J340" s="788">
        <f>J336+J339</f>
        <v>10.15</v>
      </c>
      <c r="K340" s="788">
        <f t="shared" ref="K340:M340" si="20">K336+K339</f>
        <v>8.0730000000000004</v>
      </c>
      <c r="L340" s="788">
        <f t="shared" si="20"/>
        <v>0</v>
      </c>
      <c r="M340" s="788">
        <f t="shared" si="20"/>
        <v>18.222999999999999</v>
      </c>
      <c r="N340" s="1465"/>
      <c r="O340" s="1465"/>
      <c r="P340" s="1465"/>
    </row>
    <row r="341" spans="3:16" ht="33.75" customHeight="1">
      <c r="C341" s="2243" t="s">
        <v>190</v>
      </c>
      <c r="D341" s="2244"/>
      <c r="E341" s="2244"/>
      <c r="F341" s="2244"/>
      <c r="G341" s="2244"/>
      <c r="H341" s="2244"/>
      <c r="I341" s="277"/>
      <c r="J341" s="277"/>
      <c r="K341" s="278"/>
      <c r="L341" s="277"/>
      <c r="M341" s="279"/>
      <c r="N341" s="277"/>
      <c r="O341" s="277"/>
      <c r="P341" s="280"/>
    </row>
    <row r="342" spans="3:16" ht="33.75" customHeight="1">
      <c r="C342" s="472" t="s">
        <v>2139</v>
      </c>
      <c r="D342" s="710" t="s">
        <v>43</v>
      </c>
      <c r="E342" s="711" t="s">
        <v>191</v>
      </c>
      <c r="F342" s="712">
        <v>45658</v>
      </c>
      <c r="G342" s="712">
        <v>45992</v>
      </c>
      <c r="H342" s="709" t="s">
        <v>2140</v>
      </c>
      <c r="I342" s="711" t="s">
        <v>23</v>
      </c>
      <c r="J342" s="706">
        <v>1.3</v>
      </c>
      <c r="K342" s="706">
        <v>0.5</v>
      </c>
      <c r="L342" s="706">
        <v>1.4</v>
      </c>
      <c r="M342" s="706">
        <f>SUM(J342:L342)</f>
        <v>3.2</v>
      </c>
      <c r="N342" s="240"/>
      <c r="O342" s="240"/>
      <c r="P342" s="240"/>
    </row>
    <row r="343" spans="3:16" ht="33.75" customHeight="1">
      <c r="C343" s="472" t="s">
        <v>2141</v>
      </c>
      <c r="D343" s="710" t="s">
        <v>264</v>
      </c>
      <c r="E343" s="713"/>
      <c r="F343" s="714"/>
      <c r="G343" s="714"/>
      <c r="H343" s="713"/>
      <c r="I343" s="713"/>
      <c r="J343" s="705"/>
      <c r="K343" s="705"/>
      <c r="L343" s="705"/>
      <c r="M343" s="705"/>
      <c r="N343" s="240"/>
      <c r="O343" s="240"/>
      <c r="P343" s="240"/>
    </row>
    <row r="344" spans="3:16" ht="33.75" customHeight="1">
      <c r="C344" s="472" t="s">
        <v>2142</v>
      </c>
      <c r="D344" s="709" t="s">
        <v>2143</v>
      </c>
      <c r="E344" s="711" t="s">
        <v>2144</v>
      </c>
      <c r="F344" s="712">
        <v>45658</v>
      </c>
      <c r="G344" s="712">
        <v>45992</v>
      </c>
      <c r="H344" s="709" t="s">
        <v>2145</v>
      </c>
      <c r="I344" s="715" t="s">
        <v>23</v>
      </c>
      <c r="J344" s="705"/>
      <c r="K344" s="706">
        <v>0.8</v>
      </c>
      <c r="L344" s="706">
        <v>0.36</v>
      </c>
      <c r="M344" s="706">
        <f>SUM(J344:L344)</f>
        <v>1.1600000000000001</v>
      </c>
      <c r="N344" s="240"/>
      <c r="O344" s="240"/>
      <c r="P344" s="240"/>
    </row>
    <row r="345" spans="3:16" ht="43.5" customHeight="1">
      <c r="C345" s="472" t="s">
        <v>2146</v>
      </c>
      <c r="D345" s="709" t="s">
        <v>2147</v>
      </c>
      <c r="E345" s="711" t="s">
        <v>2144</v>
      </c>
      <c r="F345" s="712">
        <v>45658</v>
      </c>
      <c r="G345" s="712">
        <v>45992</v>
      </c>
      <c r="H345" s="709" t="s">
        <v>2148</v>
      </c>
      <c r="I345" s="711" t="s">
        <v>485</v>
      </c>
      <c r="J345" s="705"/>
      <c r="K345" s="705">
        <v>0.5</v>
      </c>
      <c r="L345" s="706">
        <v>0.5</v>
      </c>
      <c r="M345" s="706">
        <f>SUM(J345:L345)</f>
        <v>1</v>
      </c>
      <c r="N345" s="240"/>
      <c r="O345" s="240"/>
      <c r="P345" s="240"/>
    </row>
    <row r="346" spans="3:16" ht="33.75" customHeight="1">
      <c r="C346" s="472" t="s">
        <v>3218</v>
      </c>
      <c r="D346" s="710" t="s">
        <v>277</v>
      </c>
      <c r="E346" s="713"/>
      <c r="F346" s="714"/>
      <c r="G346" s="714"/>
      <c r="H346" s="713"/>
      <c r="I346" s="713"/>
      <c r="J346" s="705"/>
      <c r="K346" s="705"/>
      <c r="L346" s="705"/>
      <c r="M346" s="705"/>
      <c r="N346" s="240"/>
      <c r="O346" s="240"/>
      <c r="P346" s="240"/>
    </row>
    <row r="347" spans="3:16" ht="33.75" customHeight="1">
      <c r="C347" s="1977" t="s">
        <v>3219</v>
      </c>
      <c r="D347" s="709" t="s">
        <v>2149</v>
      </c>
      <c r="E347" s="711" t="s">
        <v>191</v>
      </c>
      <c r="F347" s="712">
        <v>45658</v>
      </c>
      <c r="G347" s="712">
        <v>45992</v>
      </c>
      <c r="H347" s="709" t="s">
        <v>2150</v>
      </c>
      <c r="I347" s="711" t="s">
        <v>485</v>
      </c>
      <c r="J347" s="2290"/>
      <c r="K347" s="2293">
        <v>0.5</v>
      </c>
      <c r="L347" s="2290"/>
      <c r="M347" s="2293">
        <f>SUM(J347:L347)</f>
        <v>0.5</v>
      </c>
      <c r="N347" s="2296"/>
      <c r="O347" s="2296"/>
      <c r="P347" s="2296"/>
    </row>
    <row r="348" spans="3:16" ht="33.75" customHeight="1">
      <c r="C348" s="2015"/>
      <c r="D348" s="709" t="s">
        <v>2151</v>
      </c>
      <c r="E348" s="711" t="s">
        <v>191</v>
      </c>
      <c r="F348" s="712">
        <v>45658</v>
      </c>
      <c r="G348" s="712">
        <v>45992</v>
      </c>
      <c r="H348" s="709" t="s">
        <v>2152</v>
      </c>
      <c r="I348" s="711" t="s">
        <v>23</v>
      </c>
      <c r="J348" s="2291"/>
      <c r="K348" s="2294"/>
      <c r="L348" s="2291"/>
      <c r="M348" s="2294"/>
      <c r="N348" s="2297"/>
      <c r="O348" s="2297"/>
      <c r="P348" s="2297"/>
    </row>
    <row r="349" spans="3:16" ht="33.75" customHeight="1">
      <c r="C349" s="2015"/>
      <c r="D349" s="709" t="s">
        <v>2153</v>
      </c>
      <c r="E349" s="711" t="s">
        <v>191</v>
      </c>
      <c r="F349" s="712">
        <v>45658</v>
      </c>
      <c r="G349" s="712">
        <v>45992</v>
      </c>
      <c r="H349" s="709" t="s">
        <v>2154</v>
      </c>
      <c r="I349" s="711" t="s">
        <v>23</v>
      </c>
      <c r="J349" s="2291"/>
      <c r="K349" s="2294"/>
      <c r="L349" s="2291"/>
      <c r="M349" s="2294"/>
      <c r="N349" s="2297"/>
      <c r="O349" s="2297"/>
      <c r="P349" s="2297"/>
    </row>
    <row r="350" spans="3:16" ht="33.75" customHeight="1">
      <c r="C350" s="2015"/>
      <c r="D350" s="709" t="s">
        <v>2155</v>
      </c>
      <c r="E350" s="711" t="s">
        <v>191</v>
      </c>
      <c r="F350" s="712">
        <v>45658</v>
      </c>
      <c r="G350" s="712">
        <v>45992</v>
      </c>
      <c r="H350" s="709" t="s">
        <v>2156</v>
      </c>
      <c r="I350" s="711" t="s">
        <v>23</v>
      </c>
      <c r="J350" s="2291"/>
      <c r="K350" s="2294"/>
      <c r="L350" s="2291"/>
      <c r="M350" s="2294"/>
      <c r="N350" s="2297"/>
      <c r="O350" s="2297"/>
      <c r="P350" s="2297"/>
    </row>
    <row r="351" spans="3:16" ht="33.75" customHeight="1">
      <c r="C351" s="2015"/>
      <c r="D351" s="709" t="s">
        <v>675</v>
      </c>
      <c r="E351" s="711" t="s">
        <v>2144</v>
      </c>
      <c r="F351" s="712">
        <v>45658</v>
      </c>
      <c r="G351" s="712">
        <v>45992</v>
      </c>
      <c r="H351" s="709" t="s">
        <v>2157</v>
      </c>
      <c r="I351" s="711" t="s">
        <v>23</v>
      </c>
      <c r="J351" s="2291"/>
      <c r="K351" s="2294"/>
      <c r="L351" s="2291"/>
      <c r="M351" s="2294"/>
      <c r="N351" s="2297"/>
      <c r="O351" s="2297"/>
      <c r="P351" s="2297"/>
    </row>
    <row r="352" spans="3:16" ht="33.75" customHeight="1">
      <c r="C352" s="2016"/>
      <c r="D352" s="709" t="s">
        <v>2158</v>
      </c>
      <c r="E352" s="711" t="s">
        <v>191</v>
      </c>
      <c r="F352" s="712">
        <v>45658</v>
      </c>
      <c r="G352" s="712">
        <v>45992</v>
      </c>
      <c r="H352" s="709" t="s">
        <v>2159</v>
      </c>
      <c r="I352" s="711" t="s">
        <v>23</v>
      </c>
      <c r="J352" s="2292"/>
      <c r="K352" s="2295"/>
      <c r="L352" s="2292"/>
      <c r="M352" s="2295"/>
      <c r="N352" s="2298"/>
      <c r="O352" s="2298"/>
      <c r="P352" s="2298"/>
    </row>
    <row r="353" spans="3:16" ht="27.75" customHeight="1">
      <c r="C353" s="2299" t="s">
        <v>192</v>
      </c>
      <c r="D353" s="2300"/>
      <c r="E353" s="2300"/>
      <c r="F353" s="2300"/>
      <c r="G353" s="2300"/>
      <c r="H353" s="2300"/>
      <c r="I353" s="1466"/>
      <c r="J353" s="1467">
        <f>SUM(J342:J352)</f>
        <v>1.3</v>
      </c>
      <c r="K353" s="1453">
        <f>SUM(K342:K352)</f>
        <v>2.2999999999999998</v>
      </c>
      <c r="L353" s="1467">
        <f>SUM(L342:L352)</f>
        <v>2.2599999999999998</v>
      </c>
      <c r="M353" s="1467">
        <f>SUM(J353:L353)</f>
        <v>5.8599999999999994</v>
      </c>
      <c r="N353" s="1468"/>
      <c r="O353" s="1468"/>
      <c r="P353" s="1468"/>
    </row>
    <row r="354" spans="3:16" ht="37.5" customHeight="1">
      <c r="C354" s="2243" t="s">
        <v>193</v>
      </c>
      <c r="D354" s="2244"/>
      <c r="E354" s="2244"/>
      <c r="F354" s="2244"/>
      <c r="G354" s="2244"/>
      <c r="H354" s="2244"/>
      <c r="I354" s="2244"/>
      <c r="J354" s="292"/>
      <c r="K354" s="292"/>
      <c r="L354" s="292"/>
      <c r="M354" s="292"/>
      <c r="N354" s="292"/>
      <c r="O354" s="292"/>
      <c r="P354" s="293"/>
    </row>
    <row r="355" spans="3:16" ht="51" customHeight="1">
      <c r="C355" s="2285" t="s">
        <v>2160</v>
      </c>
      <c r="D355" s="2285" t="s">
        <v>48</v>
      </c>
      <c r="E355" s="2287" t="s">
        <v>194</v>
      </c>
      <c r="F355" s="2288">
        <v>45658</v>
      </c>
      <c r="G355" s="2288">
        <v>45992</v>
      </c>
      <c r="H355" s="2289" t="s">
        <v>676</v>
      </c>
      <c r="I355" s="1656" t="s">
        <v>23</v>
      </c>
      <c r="J355" s="1625">
        <v>8.6</v>
      </c>
      <c r="K355" s="1625">
        <v>5</v>
      </c>
      <c r="L355" s="1627">
        <v>2</v>
      </c>
      <c r="M355" s="1625">
        <f t="shared" ref="M355:M362" si="21">SUM(J355:L355)</f>
        <v>15.6</v>
      </c>
      <c r="N355" s="1646"/>
      <c r="O355" s="1646"/>
      <c r="P355" s="1646"/>
    </row>
    <row r="356" spans="3:16" ht="40.5" customHeight="1">
      <c r="C356" s="2286"/>
      <c r="D356" s="2286"/>
      <c r="E356" s="2256"/>
      <c r="F356" s="2258"/>
      <c r="G356" s="2258"/>
      <c r="H356" s="2260"/>
      <c r="I356" s="1657" t="s">
        <v>2161</v>
      </c>
      <c r="J356" s="1627"/>
      <c r="K356" s="1625">
        <v>46</v>
      </c>
      <c r="L356" s="1627"/>
      <c r="M356" s="1627">
        <f t="shared" si="21"/>
        <v>46</v>
      </c>
      <c r="N356" s="1646"/>
      <c r="O356" s="1646"/>
      <c r="P356" s="1646"/>
    </row>
    <row r="357" spans="3:16" ht="94.5" customHeight="1">
      <c r="C357" s="1658" t="s">
        <v>2162</v>
      </c>
      <c r="D357" s="582" t="s">
        <v>2163</v>
      </c>
      <c r="E357" s="1659" t="s">
        <v>194</v>
      </c>
      <c r="F357" s="1660">
        <v>45658</v>
      </c>
      <c r="G357" s="1660">
        <v>45992</v>
      </c>
      <c r="H357" s="1661" t="s">
        <v>676</v>
      </c>
      <c r="I357" s="1657" t="s">
        <v>23</v>
      </c>
      <c r="J357" s="1627"/>
      <c r="K357" s="1625">
        <v>0.12</v>
      </c>
      <c r="L357" s="1627"/>
      <c r="M357" s="1625">
        <f t="shared" si="21"/>
        <v>0.12</v>
      </c>
      <c r="N357" s="1646"/>
      <c r="O357" s="1646"/>
      <c r="P357" s="1646"/>
    </row>
    <row r="358" spans="3:16" ht="37.5" customHeight="1">
      <c r="C358" s="1663" t="s">
        <v>2164</v>
      </c>
      <c r="D358" s="2253" t="s">
        <v>678</v>
      </c>
      <c r="E358" s="2255" t="s">
        <v>194</v>
      </c>
      <c r="F358" s="2257">
        <v>45658</v>
      </c>
      <c r="G358" s="2257">
        <v>45992</v>
      </c>
      <c r="H358" s="2259" t="s">
        <v>386</v>
      </c>
      <c r="I358" s="1657" t="s">
        <v>23</v>
      </c>
      <c r="J358" s="1627"/>
      <c r="K358" s="1625">
        <v>1</v>
      </c>
      <c r="L358" s="1625">
        <v>2</v>
      </c>
      <c r="M358" s="1625">
        <f t="shared" si="21"/>
        <v>3</v>
      </c>
      <c r="N358" s="1646"/>
      <c r="O358" s="1646"/>
      <c r="P358" s="1646"/>
    </row>
    <row r="359" spans="3:16" ht="37.5" customHeight="1">
      <c r="C359" s="1663" t="s">
        <v>2165</v>
      </c>
      <c r="D359" s="2254"/>
      <c r="E359" s="2256"/>
      <c r="F359" s="2258"/>
      <c r="G359" s="2258"/>
      <c r="H359" s="2260"/>
      <c r="I359" s="1657" t="s">
        <v>2161</v>
      </c>
      <c r="J359" s="1627"/>
      <c r="K359" s="1625">
        <v>9</v>
      </c>
      <c r="L359" s="1627"/>
      <c r="M359" s="1627">
        <f t="shared" si="21"/>
        <v>9</v>
      </c>
      <c r="N359" s="1646"/>
      <c r="O359" s="1646"/>
      <c r="P359" s="1646"/>
    </row>
    <row r="360" spans="3:16" ht="49.5" customHeight="1">
      <c r="C360" s="1663" t="s">
        <v>2166</v>
      </c>
      <c r="D360" s="582" t="s">
        <v>679</v>
      </c>
      <c r="E360" s="1659" t="s">
        <v>194</v>
      </c>
      <c r="F360" s="1660">
        <v>45658</v>
      </c>
      <c r="G360" s="1660">
        <v>45992</v>
      </c>
      <c r="H360" s="1661" t="s">
        <v>386</v>
      </c>
      <c r="I360" s="1657" t="s">
        <v>23</v>
      </c>
      <c r="J360" s="1627"/>
      <c r="K360" s="1625">
        <v>5</v>
      </c>
      <c r="L360" s="1627"/>
      <c r="M360" s="1625">
        <f t="shared" si="21"/>
        <v>5</v>
      </c>
      <c r="N360" s="1646"/>
      <c r="O360" s="1646"/>
      <c r="P360" s="1646"/>
    </row>
    <row r="361" spans="3:16" ht="51.75" customHeight="1">
      <c r="C361" s="1663" t="s">
        <v>2167</v>
      </c>
      <c r="D361" s="582" t="s">
        <v>680</v>
      </c>
      <c r="E361" s="1659" t="s">
        <v>681</v>
      </c>
      <c r="F361" s="1660">
        <v>45658</v>
      </c>
      <c r="G361" s="1660">
        <v>45992</v>
      </c>
      <c r="H361" s="1661" t="s">
        <v>386</v>
      </c>
      <c r="I361" s="1657" t="s">
        <v>23</v>
      </c>
      <c r="J361" s="1627"/>
      <c r="K361" s="1627"/>
      <c r="L361" s="1625">
        <v>10</v>
      </c>
      <c r="M361" s="1625">
        <f t="shared" si="21"/>
        <v>10</v>
      </c>
      <c r="N361" s="1646"/>
      <c r="O361" s="1646"/>
      <c r="P361" s="1646"/>
    </row>
    <row r="362" spans="3:16" ht="90" customHeight="1">
      <c r="C362" s="1658" t="s">
        <v>2168</v>
      </c>
      <c r="D362" s="582" t="s">
        <v>684</v>
      </c>
      <c r="E362" s="1659" t="s">
        <v>683</v>
      </c>
      <c r="F362" s="1660">
        <v>45658</v>
      </c>
      <c r="G362" s="1660">
        <v>45992</v>
      </c>
      <c r="H362" s="1661" t="s">
        <v>196</v>
      </c>
      <c r="I362" s="1657" t="s">
        <v>2169</v>
      </c>
      <c r="J362" s="1627"/>
      <c r="K362" s="1625">
        <v>3.3</v>
      </c>
      <c r="L362" s="1627"/>
      <c r="M362" s="1625">
        <f t="shared" si="21"/>
        <v>3.3</v>
      </c>
      <c r="N362" s="1646"/>
      <c r="O362" s="1646"/>
      <c r="P362" s="1646"/>
    </row>
    <row r="363" spans="3:16" ht="37.5" customHeight="1">
      <c r="C363" s="1664" t="s">
        <v>2170</v>
      </c>
      <c r="D363" s="1665" t="s">
        <v>1167</v>
      </c>
      <c r="E363" s="1666"/>
      <c r="F363" s="1667"/>
      <c r="G363" s="1667"/>
      <c r="H363" s="1666"/>
      <c r="I363" s="1668"/>
      <c r="J363" s="1627"/>
      <c r="K363" s="1627"/>
      <c r="L363" s="1627"/>
      <c r="M363" s="1627"/>
      <c r="N363" s="1646"/>
      <c r="O363" s="1646"/>
      <c r="P363" s="1646"/>
    </row>
    <row r="364" spans="3:16" ht="78" customHeight="1">
      <c r="C364" s="1658" t="s">
        <v>2171</v>
      </c>
      <c r="D364" s="582" t="s">
        <v>682</v>
      </c>
      <c r="E364" s="1659" t="s">
        <v>683</v>
      </c>
      <c r="F364" s="1660">
        <v>45658</v>
      </c>
      <c r="G364" s="1660">
        <v>45992</v>
      </c>
      <c r="H364" s="1661" t="s">
        <v>196</v>
      </c>
      <c r="I364" s="1657" t="s">
        <v>463</v>
      </c>
      <c r="J364" s="1627"/>
      <c r="K364" s="1627">
        <v>15</v>
      </c>
      <c r="L364" s="1625">
        <v>5</v>
      </c>
      <c r="M364" s="1625">
        <f t="shared" ref="M364:M371" si="22">SUM(J364:L364)</f>
        <v>20</v>
      </c>
      <c r="N364" s="1646"/>
      <c r="O364" s="1646"/>
      <c r="P364" s="1646"/>
    </row>
    <row r="365" spans="3:16" ht="37.5" customHeight="1">
      <c r="C365" s="1658" t="s">
        <v>2172</v>
      </c>
      <c r="D365" s="1669" t="s">
        <v>482</v>
      </c>
      <c r="E365" s="1659" t="s">
        <v>194</v>
      </c>
      <c r="F365" s="1660">
        <v>45658</v>
      </c>
      <c r="G365" s="1660">
        <v>45992</v>
      </c>
      <c r="H365" s="1661" t="s">
        <v>2174</v>
      </c>
      <c r="I365" s="1657" t="s">
        <v>463</v>
      </c>
      <c r="J365" s="1627"/>
      <c r="K365" s="1625">
        <v>5</v>
      </c>
      <c r="L365" s="1627">
        <v>20</v>
      </c>
      <c r="M365" s="1625">
        <f t="shared" si="22"/>
        <v>25</v>
      </c>
      <c r="N365" s="1646"/>
      <c r="O365" s="1646"/>
      <c r="P365" s="1646"/>
    </row>
    <row r="366" spans="3:16" ht="48" customHeight="1">
      <c r="C366" s="1658" t="s">
        <v>2173</v>
      </c>
      <c r="D366" s="1629" t="s">
        <v>2177</v>
      </c>
      <c r="E366" s="1659" t="s">
        <v>728</v>
      </c>
      <c r="F366" s="1660">
        <v>45658</v>
      </c>
      <c r="G366" s="1660">
        <v>45992</v>
      </c>
      <c r="H366" s="1661" t="s">
        <v>711</v>
      </c>
      <c r="I366" s="1657" t="s">
        <v>23</v>
      </c>
      <c r="J366" s="1627"/>
      <c r="K366" s="1627"/>
      <c r="L366" s="1625">
        <v>60</v>
      </c>
      <c r="M366" s="1625">
        <f t="shared" si="22"/>
        <v>60</v>
      </c>
      <c r="N366" s="1646"/>
      <c r="O366" s="1646"/>
      <c r="P366" s="1646"/>
    </row>
    <row r="367" spans="3:16" ht="37.5" customHeight="1">
      <c r="C367" s="1658" t="s">
        <v>2175</v>
      </c>
      <c r="D367" s="1629" t="s">
        <v>2180</v>
      </c>
      <c r="E367" s="1659" t="s">
        <v>728</v>
      </c>
      <c r="F367" s="1660">
        <v>45658</v>
      </c>
      <c r="G367" s="1660">
        <v>45992</v>
      </c>
      <c r="H367" s="1661" t="s">
        <v>711</v>
      </c>
      <c r="I367" s="1657" t="s">
        <v>463</v>
      </c>
      <c r="J367" s="1627"/>
      <c r="K367" s="1627"/>
      <c r="L367" s="1625">
        <v>50</v>
      </c>
      <c r="M367" s="1625">
        <f t="shared" si="22"/>
        <v>50</v>
      </c>
      <c r="N367" s="1646"/>
      <c r="O367" s="1646"/>
      <c r="P367" s="1646"/>
    </row>
    <row r="368" spans="3:16" ht="78.75" customHeight="1">
      <c r="C368" s="1658" t="s">
        <v>2176</v>
      </c>
      <c r="D368" s="588" t="s">
        <v>729</v>
      </c>
      <c r="E368" s="1659" t="s">
        <v>683</v>
      </c>
      <c r="F368" s="1660">
        <v>45658</v>
      </c>
      <c r="G368" s="1660">
        <v>45992</v>
      </c>
      <c r="H368" s="1661" t="s">
        <v>196</v>
      </c>
      <c r="I368" s="1657" t="s">
        <v>23</v>
      </c>
      <c r="J368" s="1627"/>
      <c r="K368" s="1625">
        <v>1</v>
      </c>
      <c r="L368" s="1627"/>
      <c r="M368" s="1625">
        <f t="shared" si="22"/>
        <v>1</v>
      </c>
      <c r="N368" s="1646"/>
      <c r="O368" s="1646"/>
      <c r="P368" s="1646"/>
    </row>
    <row r="369" spans="3:16" ht="84.75" customHeight="1">
      <c r="C369" s="1658" t="s">
        <v>2178</v>
      </c>
      <c r="D369" s="588" t="s">
        <v>685</v>
      </c>
      <c r="E369" s="1659" t="s">
        <v>683</v>
      </c>
      <c r="F369" s="1660">
        <v>45658</v>
      </c>
      <c r="G369" s="1660">
        <v>45992</v>
      </c>
      <c r="H369" s="1661" t="s">
        <v>196</v>
      </c>
      <c r="I369" s="1657" t="s">
        <v>2161</v>
      </c>
      <c r="J369" s="1627"/>
      <c r="K369" s="1625">
        <v>2</v>
      </c>
      <c r="L369" s="1627"/>
      <c r="M369" s="1625">
        <f t="shared" si="22"/>
        <v>2</v>
      </c>
      <c r="N369" s="1646"/>
      <c r="O369" s="1646"/>
      <c r="P369" s="1646"/>
    </row>
    <row r="370" spans="3:16" ht="90.75" customHeight="1">
      <c r="C370" s="1658" t="s">
        <v>2179</v>
      </c>
      <c r="D370" s="588" t="s">
        <v>481</v>
      </c>
      <c r="E370" s="1659" t="s">
        <v>683</v>
      </c>
      <c r="F370" s="1660">
        <v>45658</v>
      </c>
      <c r="G370" s="1660">
        <v>45992</v>
      </c>
      <c r="H370" s="1661" t="s">
        <v>196</v>
      </c>
      <c r="I370" s="1657" t="s">
        <v>463</v>
      </c>
      <c r="J370" s="1627"/>
      <c r="K370" s="1627"/>
      <c r="L370" s="1625">
        <v>5</v>
      </c>
      <c r="M370" s="1625">
        <f t="shared" si="22"/>
        <v>5</v>
      </c>
      <c r="N370" s="1646"/>
      <c r="O370" s="1646"/>
      <c r="P370" s="1646"/>
    </row>
    <row r="371" spans="3:16" ht="78.75" customHeight="1">
      <c r="C371" s="1658" t="s">
        <v>2181</v>
      </c>
      <c r="D371" s="582" t="s">
        <v>2182</v>
      </c>
      <c r="E371" s="1659" t="s">
        <v>194</v>
      </c>
      <c r="F371" s="1660">
        <v>45658</v>
      </c>
      <c r="G371" s="1660">
        <v>45992</v>
      </c>
      <c r="H371" s="1661" t="s">
        <v>2183</v>
      </c>
      <c r="I371" s="1657" t="s">
        <v>2169</v>
      </c>
      <c r="J371" s="1625"/>
      <c r="K371" s="1625">
        <v>0.5</v>
      </c>
      <c r="L371" s="1625">
        <v>3</v>
      </c>
      <c r="M371" s="1625">
        <f t="shared" si="22"/>
        <v>3.5</v>
      </c>
      <c r="N371" s="1646"/>
      <c r="O371" s="1646"/>
      <c r="P371" s="1646"/>
    </row>
    <row r="372" spans="3:16" ht="37.5" customHeight="1">
      <c r="C372" s="1664" t="s">
        <v>2184</v>
      </c>
      <c r="D372" s="1665" t="s">
        <v>277</v>
      </c>
      <c r="E372" s="1666"/>
      <c r="F372" s="1667"/>
      <c r="G372" s="1667"/>
      <c r="H372" s="1666"/>
      <c r="I372" s="1668"/>
      <c r="J372" s="1627"/>
      <c r="K372" s="1627"/>
      <c r="L372" s="1627"/>
      <c r="M372" s="1627"/>
      <c r="N372" s="1646"/>
      <c r="O372" s="1646"/>
      <c r="P372" s="1646"/>
    </row>
    <row r="373" spans="3:16" ht="87.75" customHeight="1">
      <c r="C373" s="1658" t="s">
        <v>2185</v>
      </c>
      <c r="D373" s="1669" t="s">
        <v>686</v>
      </c>
      <c r="E373" s="1659" t="s">
        <v>683</v>
      </c>
      <c r="F373" s="1660">
        <v>45658</v>
      </c>
      <c r="G373" s="1660">
        <v>45992</v>
      </c>
      <c r="H373" s="1661" t="s">
        <v>196</v>
      </c>
      <c r="I373" s="1657" t="s">
        <v>3215</v>
      </c>
      <c r="J373" s="1627"/>
      <c r="K373" s="1627"/>
      <c r="L373" s="1625">
        <v>20</v>
      </c>
      <c r="M373" s="1625">
        <f t="shared" ref="M373:M404" si="23">SUM(J373:L373)</f>
        <v>20</v>
      </c>
      <c r="N373" s="1646"/>
      <c r="O373" s="1646"/>
      <c r="P373" s="1646"/>
    </row>
    <row r="374" spans="3:16" ht="30.75" customHeight="1">
      <c r="C374" s="1658" t="s">
        <v>2186</v>
      </c>
      <c r="D374" s="2253" t="s">
        <v>392</v>
      </c>
      <c r="E374" s="2255" t="s">
        <v>194</v>
      </c>
      <c r="F374" s="2257">
        <v>45658</v>
      </c>
      <c r="G374" s="2257">
        <v>45992</v>
      </c>
      <c r="H374" s="2259" t="s">
        <v>393</v>
      </c>
      <c r="I374" s="1657" t="s">
        <v>23</v>
      </c>
      <c r="J374" s="1625">
        <v>1</v>
      </c>
      <c r="K374" s="1627"/>
      <c r="L374" s="1627"/>
      <c r="M374" s="1625">
        <f t="shared" si="23"/>
        <v>1</v>
      </c>
      <c r="N374" s="1646"/>
      <c r="O374" s="1646"/>
      <c r="P374" s="1646"/>
    </row>
    <row r="375" spans="3:16" ht="37.5" customHeight="1">
      <c r="C375" s="1658" t="s">
        <v>2187</v>
      </c>
      <c r="D375" s="2254"/>
      <c r="E375" s="2256"/>
      <c r="F375" s="2258"/>
      <c r="G375" s="2258"/>
      <c r="H375" s="2260"/>
      <c r="I375" s="1657" t="s">
        <v>2161</v>
      </c>
      <c r="J375" s="1627"/>
      <c r="K375" s="1625">
        <v>10</v>
      </c>
      <c r="L375" s="1627"/>
      <c r="M375" s="1627">
        <f t="shared" si="23"/>
        <v>10</v>
      </c>
      <c r="N375" s="1646"/>
      <c r="O375" s="1646"/>
      <c r="P375" s="1646"/>
    </row>
    <row r="376" spans="3:16" ht="75" customHeight="1">
      <c r="C376" s="1658" t="s">
        <v>2188</v>
      </c>
      <c r="D376" s="582" t="s">
        <v>2189</v>
      </c>
      <c r="E376" s="1659" t="s">
        <v>194</v>
      </c>
      <c r="F376" s="1660">
        <v>45658</v>
      </c>
      <c r="G376" s="1660">
        <v>45992</v>
      </c>
      <c r="H376" s="1661" t="s">
        <v>195</v>
      </c>
      <c r="I376" s="1657" t="s">
        <v>3215</v>
      </c>
      <c r="J376" s="1627"/>
      <c r="K376" s="1625">
        <v>20</v>
      </c>
      <c r="L376" s="1627"/>
      <c r="M376" s="1625">
        <f t="shared" si="23"/>
        <v>20</v>
      </c>
      <c r="N376" s="1646"/>
      <c r="O376" s="1646"/>
      <c r="P376" s="1646"/>
    </row>
    <row r="377" spans="3:16" ht="37.5" customHeight="1">
      <c r="C377" s="1663" t="s">
        <v>2190</v>
      </c>
      <c r="D377" s="582" t="s">
        <v>687</v>
      </c>
      <c r="E377" s="1659" t="s">
        <v>194</v>
      </c>
      <c r="F377" s="1660">
        <v>45658</v>
      </c>
      <c r="G377" s="1660">
        <v>45992</v>
      </c>
      <c r="H377" s="1661" t="s">
        <v>195</v>
      </c>
      <c r="I377" s="1657" t="s">
        <v>3215</v>
      </c>
      <c r="J377" s="1627"/>
      <c r="K377" s="1625">
        <v>1</v>
      </c>
      <c r="L377" s="1627"/>
      <c r="M377" s="1625">
        <f t="shared" si="23"/>
        <v>1</v>
      </c>
      <c r="N377" s="1646"/>
      <c r="O377" s="1646"/>
      <c r="P377" s="1646"/>
    </row>
    <row r="378" spans="3:16" ht="37.5" customHeight="1">
      <c r="C378" s="1663" t="s">
        <v>2191</v>
      </c>
      <c r="D378" s="582" t="s">
        <v>688</v>
      </c>
      <c r="E378" s="1659" t="s">
        <v>194</v>
      </c>
      <c r="F378" s="1660">
        <v>45658</v>
      </c>
      <c r="G378" s="1660">
        <v>45992</v>
      </c>
      <c r="H378" s="1661" t="s">
        <v>195</v>
      </c>
      <c r="I378" s="1657" t="s">
        <v>3215</v>
      </c>
      <c r="J378" s="1627"/>
      <c r="K378" s="1625">
        <v>0.25</v>
      </c>
      <c r="L378" s="1627"/>
      <c r="M378" s="1625">
        <f t="shared" si="23"/>
        <v>0.25</v>
      </c>
      <c r="N378" s="1646"/>
      <c r="O378" s="1646"/>
      <c r="P378" s="1646"/>
    </row>
    <row r="379" spans="3:16" ht="37.5" customHeight="1">
      <c r="C379" s="1663" t="s">
        <v>2192</v>
      </c>
      <c r="D379" s="582" t="s">
        <v>689</v>
      </c>
      <c r="E379" s="1659" t="s">
        <v>194</v>
      </c>
      <c r="F379" s="1660">
        <v>45658</v>
      </c>
      <c r="G379" s="1660">
        <v>45992</v>
      </c>
      <c r="H379" s="1661" t="s">
        <v>195</v>
      </c>
      <c r="I379" s="1657" t="s">
        <v>3215</v>
      </c>
      <c r="J379" s="1627"/>
      <c r="K379" s="1625">
        <v>0.7</v>
      </c>
      <c r="L379" s="1627"/>
      <c r="M379" s="1625">
        <f t="shared" si="23"/>
        <v>0.7</v>
      </c>
      <c r="N379" s="1646"/>
      <c r="O379" s="1646"/>
      <c r="P379" s="1646"/>
    </row>
    <row r="380" spans="3:16" ht="37.5" customHeight="1">
      <c r="C380" s="1663" t="s">
        <v>2193</v>
      </c>
      <c r="D380" s="582" t="s">
        <v>690</v>
      </c>
      <c r="E380" s="1659" t="s">
        <v>194</v>
      </c>
      <c r="F380" s="1660">
        <v>45658</v>
      </c>
      <c r="G380" s="1660">
        <v>45992</v>
      </c>
      <c r="H380" s="1661" t="s">
        <v>195</v>
      </c>
      <c r="I380" s="1657" t="s">
        <v>3215</v>
      </c>
      <c r="J380" s="1627"/>
      <c r="K380" s="1625">
        <v>0.7</v>
      </c>
      <c r="L380" s="1627"/>
      <c r="M380" s="1625">
        <f t="shared" si="23"/>
        <v>0.7</v>
      </c>
      <c r="N380" s="1646"/>
      <c r="O380" s="1646"/>
      <c r="P380" s="1646"/>
    </row>
    <row r="381" spans="3:16" ht="37.5" customHeight="1">
      <c r="C381" s="1663" t="s">
        <v>2194</v>
      </c>
      <c r="D381" s="582" t="s">
        <v>731</v>
      </c>
      <c r="E381" s="1659" t="s">
        <v>194</v>
      </c>
      <c r="F381" s="1660">
        <v>45658</v>
      </c>
      <c r="G381" s="1660">
        <v>45992</v>
      </c>
      <c r="H381" s="1661" t="s">
        <v>195</v>
      </c>
      <c r="I381" s="1657" t="s">
        <v>3215</v>
      </c>
      <c r="J381" s="1627"/>
      <c r="K381" s="1625">
        <v>0.1</v>
      </c>
      <c r="L381" s="1627"/>
      <c r="M381" s="1625">
        <f t="shared" si="23"/>
        <v>0.1</v>
      </c>
      <c r="N381" s="1646"/>
      <c r="O381" s="1646"/>
      <c r="P381" s="1646"/>
    </row>
    <row r="382" spans="3:16" ht="37.5" customHeight="1">
      <c r="C382" s="1663" t="s">
        <v>2195</v>
      </c>
      <c r="D382" s="582" t="s">
        <v>691</v>
      </c>
      <c r="E382" s="1659" t="s">
        <v>194</v>
      </c>
      <c r="F382" s="1660">
        <v>45658</v>
      </c>
      <c r="G382" s="1660">
        <v>45992</v>
      </c>
      <c r="H382" s="1661" t="s">
        <v>195</v>
      </c>
      <c r="I382" s="1657" t="s">
        <v>3215</v>
      </c>
      <c r="J382" s="1627"/>
      <c r="K382" s="1625">
        <v>0.5</v>
      </c>
      <c r="L382" s="1627"/>
      <c r="M382" s="1625">
        <f t="shared" si="23"/>
        <v>0.5</v>
      </c>
      <c r="N382" s="1646"/>
      <c r="O382" s="1646"/>
      <c r="P382" s="1646"/>
    </row>
    <row r="383" spans="3:16" ht="37.5" customHeight="1">
      <c r="C383" s="1663" t="s">
        <v>2196</v>
      </c>
      <c r="D383" s="2253" t="s">
        <v>692</v>
      </c>
      <c r="E383" s="2255" t="s">
        <v>194</v>
      </c>
      <c r="F383" s="2257">
        <v>45658</v>
      </c>
      <c r="G383" s="2257">
        <v>45992</v>
      </c>
      <c r="H383" s="2255" t="s">
        <v>195</v>
      </c>
      <c r="I383" s="1657" t="s">
        <v>23</v>
      </c>
      <c r="J383" s="1627"/>
      <c r="K383" s="1625">
        <v>2</v>
      </c>
      <c r="L383" s="1627"/>
      <c r="M383" s="1625">
        <f t="shared" si="23"/>
        <v>2</v>
      </c>
      <c r="N383" s="1646"/>
      <c r="O383" s="1646"/>
      <c r="P383" s="1646"/>
    </row>
    <row r="384" spans="3:16" ht="37.5" customHeight="1">
      <c r="C384" s="1663" t="s">
        <v>2197</v>
      </c>
      <c r="D384" s="2254"/>
      <c r="E384" s="2256"/>
      <c r="F384" s="2258"/>
      <c r="G384" s="2258"/>
      <c r="H384" s="2256"/>
      <c r="I384" s="1657" t="s">
        <v>2161</v>
      </c>
      <c r="J384" s="1627"/>
      <c r="K384" s="1625">
        <v>2</v>
      </c>
      <c r="L384" s="1627"/>
      <c r="M384" s="1627">
        <f t="shared" si="23"/>
        <v>2</v>
      </c>
      <c r="N384" s="1646"/>
      <c r="O384" s="1646"/>
      <c r="P384" s="1646"/>
    </row>
    <row r="385" spans="3:16" ht="37.5" customHeight="1">
      <c r="C385" s="1663" t="s">
        <v>2198</v>
      </c>
      <c r="D385" s="582" t="s">
        <v>693</v>
      </c>
      <c r="E385" s="1659" t="s">
        <v>194</v>
      </c>
      <c r="F385" s="1660">
        <v>45658</v>
      </c>
      <c r="G385" s="1660">
        <v>45992</v>
      </c>
      <c r="H385" s="1661" t="s">
        <v>195</v>
      </c>
      <c r="I385" s="1657" t="s">
        <v>3215</v>
      </c>
      <c r="J385" s="1627"/>
      <c r="K385" s="1625">
        <v>0.7</v>
      </c>
      <c r="L385" s="1627"/>
      <c r="M385" s="1625">
        <f t="shared" si="23"/>
        <v>0.7</v>
      </c>
      <c r="N385" s="1646"/>
      <c r="O385" s="1646"/>
      <c r="P385" s="1646"/>
    </row>
    <row r="386" spans="3:16" ht="37.5" customHeight="1">
      <c r="C386" s="1663" t="s">
        <v>2199</v>
      </c>
      <c r="D386" s="582" t="s">
        <v>694</v>
      </c>
      <c r="E386" s="1659" t="s">
        <v>194</v>
      </c>
      <c r="F386" s="1660">
        <v>45658</v>
      </c>
      <c r="G386" s="1660">
        <v>45992</v>
      </c>
      <c r="H386" s="1661" t="s">
        <v>195</v>
      </c>
      <c r="I386" s="1657" t="s">
        <v>3215</v>
      </c>
      <c r="J386" s="1627"/>
      <c r="K386" s="1625">
        <v>0.7</v>
      </c>
      <c r="L386" s="1627"/>
      <c r="M386" s="1625">
        <f t="shared" si="23"/>
        <v>0.7</v>
      </c>
      <c r="N386" s="1646"/>
      <c r="O386" s="1646"/>
      <c r="P386" s="1646"/>
    </row>
    <row r="387" spans="3:16" ht="37.5" customHeight="1">
      <c r="C387" s="1663" t="s">
        <v>2200</v>
      </c>
      <c r="D387" s="582" t="s">
        <v>695</v>
      </c>
      <c r="E387" s="1659" t="s">
        <v>194</v>
      </c>
      <c r="F387" s="1660">
        <v>45658</v>
      </c>
      <c r="G387" s="1660">
        <v>45992</v>
      </c>
      <c r="H387" s="1661" t="s">
        <v>195</v>
      </c>
      <c r="I387" s="1657" t="s">
        <v>3215</v>
      </c>
      <c r="J387" s="1627"/>
      <c r="K387" s="1625">
        <v>0.2</v>
      </c>
      <c r="L387" s="1627"/>
      <c r="M387" s="1625">
        <f t="shared" si="23"/>
        <v>0.2</v>
      </c>
      <c r="N387" s="1646"/>
      <c r="O387" s="1646"/>
      <c r="P387" s="1646"/>
    </row>
    <row r="388" spans="3:16" ht="37.5" customHeight="1">
      <c r="C388" s="1663" t="s">
        <v>2201</v>
      </c>
      <c r="D388" s="1629" t="s">
        <v>696</v>
      </c>
      <c r="E388" s="1659" t="s">
        <v>194</v>
      </c>
      <c r="F388" s="1660">
        <v>45658</v>
      </c>
      <c r="G388" s="1660">
        <v>45992</v>
      </c>
      <c r="H388" s="1661" t="s">
        <v>195</v>
      </c>
      <c r="I388" s="1657" t="s">
        <v>3215</v>
      </c>
      <c r="J388" s="1627"/>
      <c r="K388" s="1625">
        <v>20</v>
      </c>
      <c r="L388" s="1627"/>
      <c r="M388" s="1625">
        <f t="shared" si="23"/>
        <v>20</v>
      </c>
      <c r="N388" s="1646"/>
      <c r="O388" s="1646"/>
      <c r="P388" s="1646"/>
    </row>
    <row r="389" spans="3:16" ht="37.5" customHeight="1">
      <c r="C389" s="1663" t="s">
        <v>2202</v>
      </c>
      <c r="D389" s="582" t="s">
        <v>697</v>
      </c>
      <c r="E389" s="1659" t="s">
        <v>194</v>
      </c>
      <c r="F389" s="1660">
        <v>45658</v>
      </c>
      <c r="G389" s="1660">
        <v>45992</v>
      </c>
      <c r="H389" s="1661" t="s">
        <v>195</v>
      </c>
      <c r="I389" s="1657" t="s">
        <v>3215</v>
      </c>
      <c r="J389" s="1627"/>
      <c r="K389" s="1625">
        <v>0.25</v>
      </c>
      <c r="L389" s="1627"/>
      <c r="M389" s="1625">
        <f t="shared" si="23"/>
        <v>0.25</v>
      </c>
      <c r="N389" s="1646"/>
      <c r="O389" s="1646"/>
      <c r="P389" s="1646"/>
    </row>
    <row r="390" spans="3:16" ht="37.5" customHeight="1">
      <c r="C390" s="1663" t="s">
        <v>2203</v>
      </c>
      <c r="D390" s="582" t="s">
        <v>2204</v>
      </c>
      <c r="E390" s="1659" t="s">
        <v>194</v>
      </c>
      <c r="F390" s="1660">
        <v>45658</v>
      </c>
      <c r="G390" s="1660">
        <v>45992</v>
      </c>
      <c r="H390" s="1661" t="s">
        <v>195</v>
      </c>
      <c r="I390" s="1657" t="s">
        <v>3215</v>
      </c>
      <c r="J390" s="1627"/>
      <c r="K390" s="1625">
        <v>0.5</v>
      </c>
      <c r="L390" s="1627"/>
      <c r="M390" s="1625">
        <f t="shared" si="23"/>
        <v>0.5</v>
      </c>
      <c r="N390" s="1646"/>
      <c r="O390" s="1646"/>
      <c r="P390" s="1646"/>
    </row>
    <row r="391" spans="3:16" ht="37.5" customHeight="1">
      <c r="C391" s="1663" t="s">
        <v>2205</v>
      </c>
      <c r="D391" s="582" t="s">
        <v>698</v>
      </c>
      <c r="E391" s="1659" t="s">
        <v>194</v>
      </c>
      <c r="F391" s="1660">
        <v>45658</v>
      </c>
      <c r="G391" s="1660">
        <v>45992</v>
      </c>
      <c r="H391" s="1661" t="s">
        <v>195</v>
      </c>
      <c r="I391" s="1657" t="s">
        <v>3215</v>
      </c>
      <c r="J391" s="1627"/>
      <c r="K391" s="1625">
        <v>0.5</v>
      </c>
      <c r="L391" s="1627"/>
      <c r="M391" s="1625">
        <f t="shared" si="23"/>
        <v>0.5</v>
      </c>
      <c r="N391" s="1646"/>
      <c r="O391" s="1646"/>
      <c r="P391" s="1646"/>
    </row>
    <row r="392" spans="3:16" ht="37.5" customHeight="1">
      <c r="C392" s="1663" t="s">
        <v>2206</v>
      </c>
      <c r="D392" s="582" t="s">
        <v>699</v>
      </c>
      <c r="E392" s="1659" t="s">
        <v>194</v>
      </c>
      <c r="F392" s="1660">
        <v>45658</v>
      </c>
      <c r="G392" s="1660">
        <v>45992</v>
      </c>
      <c r="H392" s="1661" t="s">
        <v>195</v>
      </c>
      <c r="I392" s="1657" t="s">
        <v>3215</v>
      </c>
      <c r="J392" s="1627"/>
      <c r="K392" s="1625">
        <v>1</v>
      </c>
      <c r="L392" s="1627"/>
      <c r="M392" s="1625">
        <f t="shared" si="23"/>
        <v>1</v>
      </c>
      <c r="N392" s="1646"/>
      <c r="O392" s="1646"/>
      <c r="P392" s="1646"/>
    </row>
    <row r="393" spans="3:16" ht="37.5" customHeight="1">
      <c r="C393" s="1663" t="s">
        <v>2207</v>
      </c>
      <c r="D393" s="582" t="s">
        <v>700</v>
      </c>
      <c r="E393" s="1659" t="s">
        <v>194</v>
      </c>
      <c r="F393" s="1660">
        <v>45658</v>
      </c>
      <c r="G393" s="1660">
        <v>45992</v>
      </c>
      <c r="H393" s="1661" t="s">
        <v>195</v>
      </c>
      <c r="I393" s="1657" t="s">
        <v>3215</v>
      </c>
      <c r="J393" s="1627"/>
      <c r="K393" s="1625">
        <v>0.5</v>
      </c>
      <c r="L393" s="1627"/>
      <c r="M393" s="1625">
        <f t="shared" si="23"/>
        <v>0.5</v>
      </c>
      <c r="N393" s="1646"/>
      <c r="O393" s="1646"/>
      <c r="P393" s="1646"/>
    </row>
    <row r="394" spans="3:16" ht="37.5" customHeight="1">
      <c r="C394" s="1663" t="s">
        <v>2208</v>
      </c>
      <c r="D394" s="582" t="s">
        <v>701</v>
      </c>
      <c r="E394" s="1659" t="s">
        <v>194</v>
      </c>
      <c r="F394" s="1660">
        <v>45658</v>
      </c>
      <c r="G394" s="1660">
        <v>45992</v>
      </c>
      <c r="H394" s="1661" t="s">
        <v>195</v>
      </c>
      <c r="I394" s="1657" t="s">
        <v>3215</v>
      </c>
      <c r="J394" s="1627"/>
      <c r="K394" s="1625">
        <v>0.25</v>
      </c>
      <c r="L394" s="1627"/>
      <c r="M394" s="1625">
        <f t="shared" si="23"/>
        <v>0.25</v>
      </c>
      <c r="N394" s="1646"/>
      <c r="O394" s="1646"/>
      <c r="P394" s="1646"/>
    </row>
    <row r="395" spans="3:16" ht="37.5" customHeight="1">
      <c r="C395" s="1663" t="s">
        <v>2209</v>
      </c>
      <c r="D395" s="582" t="s">
        <v>702</v>
      </c>
      <c r="E395" s="1659" t="s">
        <v>194</v>
      </c>
      <c r="F395" s="1660">
        <v>45658</v>
      </c>
      <c r="G395" s="1660">
        <v>45992</v>
      </c>
      <c r="H395" s="1661" t="s">
        <v>195</v>
      </c>
      <c r="I395" s="1657" t="s">
        <v>3215</v>
      </c>
      <c r="J395" s="1627"/>
      <c r="K395" s="1625">
        <v>0.5</v>
      </c>
      <c r="L395" s="1627"/>
      <c r="M395" s="1625">
        <f t="shared" si="23"/>
        <v>0.5</v>
      </c>
      <c r="N395" s="1646"/>
      <c r="O395" s="1646"/>
      <c r="P395" s="1646"/>
    </row>
    <row r="396" spans="3:16" ht="37.5" customHeight="1">
      <c r="C396" s="1663" t="s">
        <v>2210</v>
      </c>
      <c r="D396" s="582" t="s">
        <v>732</v>
      </c>
      <c r="E396" s="1659" t="s">
        <v>194</v>
      </c>
      <c r="F396" s="1660">
        <v>45658</v>
      </c>
      <c r="G396" s="1660">
        <v>45992</v>
      </c>
      <c r="H396" s="1661" t="s">
        <v>195</v>
      </c>
      <c r="I396" s="1657" t="s">
        <v>3215</v>
      </c>
      <c r="J396" s="1627"/>
      <c r="K396" s="1625">
        <v>0.25</v>
      </c>
      <c r="L396" s="1627"/>
      <c r="M396" s="1625">
        <f t="shared" si="23"/>
        <v>0.25</v>
      </c>
      <c r="N396" s="1646"/>
      <c r="O396" s="1646"/>
      <c r="P396" s="1646"/>
    </row>
    <row r="397" spans="3:16" ht="52.5" customHeight="1">
      <c r="C397" s="1663" t="s">
        <v>2211</v>
      </c>
      <c r="D397" s="582" t="s">
        <v>703</v>
      </c>
      <c r="E397" s="1659" t="s">
        <v>194</v>
      </c>
      <c r="F397" s="1660">
        <v>45658</v>
      </c>
      <c r="G397" s="1660">
        <v>45992</v>
      </c>
      <c r="H397" s="1661" t="s">
        <v>704</v>
      </c>
      <c r="I397" s="1657" t="s">
        <v>3215</v>
      </c>
      <c r="J397" s="1627"/>
      <c r="K397" s="1625">
        <v>0.5</v>
      </c>
      <c r="L397" s="1627"/>
      <c r="M397" s="1625">
        <f t="shared" si="23"/>
        <v>0.5</v>
      </c>
      <c r="N397" s="1646"/>
      <c r="O397" s="1646"/>
      <c r="P397" s="1646"/>
    </row>
    <row r="398" spans="3:16" ht="51.75" customHeight="1">
      <c r="C398" s="1663" t="s">
        <v>2212</v>
      </c>
      <c r="D398" s="582" t="s">
        <v>705</v>
      </c>
      <c r="E398" s="1659" t="s">
        <v>194</v>
      </c>
      <c r="F398" s="1660">
        <v>45658</v>
      </c>
      <c r="G398" s="1660">
        <v>45992</v>
      </c>
      <c r="H398" s="1661" t="s">
        <v>704</v>
      </c>
      <c r="I398" s="1657" t="s">
        <v>3215</v>
      </c>
      <c r="J398" s="1627"/>
      <c r="K398" s="1625">
        <v>1.5</v>
      </c>
      <c r="L398" s="1627"/>
      <c r="M398" s="1625">
        <f t="shared" si="23"/>
        <v>1.5</v>
      </c>
      <c r="N398" s="1646"/>
      <c r="O398" s="1646"/>
      <c r="P398" s="1646"/>
    </row>
    <row r="399" spans="3:16" ht="37.5" customHeight="1">
      <c r="C399" s="1663" t="s">
        <v>2213</v>
      </c>
      <c r="D399" s="582" t="s">
        <v>389</v>
      </c>
      <c r="E399" s="1659" t="s">
        <v>194</v>
      </c>
      <c r="F399" s="1660">
        <v>45658</v>
      </c>
      <c r="G399" s="1660">
        <v>45992</v>
      </c>
      <c r="H399" s="1661" t="s">
        <v>390</v>
      </c>
      <c r="I399" s="1657" t="s">
        <v>3215</v>
      </c>
      <c r="J399" s="1627"/>
      <c r="K399" s="1625">
        <v>0.5</v>
      </c>
      <c r="L399" s="1625">
        <v>8</v>
      </c>
      <c r="M399" s="1625">
        <f t="shared" si="23"/>
        <v>8.5</v>
      </c>
      <c r="N399" s="1646"/>
      <c r="O399" s="1646"/>
      <c r="P399" s="1646"/>
    </row>
    <row r="400" spans="3:16" ht="37.5" customHeight="1">
      <c r="C400" s="1663" t="s">
        <v>2214</v>
      </c>
      <c r="D400" s="582" t="s">
        <v>706</v>
      </c>
      <c r="E400" s="1659" t="s">
        <v>194</v>
      </c>
      <c r="F400" s="1660">
        <v>45658</v>
      </c>
      <c r="G400" s="1660">
        <v>45992</v>
      </c>
      <c r="H400" s="1661" t="s">
        <v>390</v>
      </c>
      <c r="I400" s="1657" t="s">
        <v>3215</v>
      </c>
      <c r="J400" s="1627"/>
      <c r="K400" s="1625">
        <v>0.5</v>
      </c>
      <c r="L400" s="1627"/>
      <c r="M400" s="1625">
        <f t="shared" si="23"/>
        <v>0.5</v>
      </c>
      <c r="N400" s="1646"/>
      <c r="O400" s="1646"/>
      <c r="P400" s="1646"/>
    </row>
    <row r="401" spans="3:16" ht="57.75" customHeight="1">
      <c r="C401" s="1658" t="s">
        <v>2215</v>
      </c>
      <c r="D401" s="582" t="s">
        <v>707</v>
      </c>
      <c r="E401" s="1659" t="s">
        <v>194</v>
      </c>
      <c r="F401" s="1660">
        <v>45658</v>
      </c>
      <c r="G401" s="1660">
        <v>45992</v>
      </c>
      <c r="H401" s="1661" t="s">
        <v>708</v>
      </c>
      <c r="I401" s="1657" t="s">
        <v>3215</v>
      </c>
      <c r="J401" s="1627"/>
      <c r="K401" s="1625">
        <v>1</v>
      </c>
      <c r="L401" s="1627"/>
      <c r="M401" s="1625">
        <f t="shared" si="23"/>
        <v>1</v>
      </c>
      <c r="N401" s="1646"/>
      <c r="O401" s="1646"/>
      <c r="P401" s="1646"/>
    </row>
    <row r="402" spans="3:16" ht="65.25" customHeight="1">
      <c r="C402" s="374" t="s">
        <v>2216</v>
      </c>
      <c r="D402" s="1629" t="s">
        <v>394</v>
      </c>
      <c r="E402" s="1659" t="s">
        <v>194</v>
      </c>
      <c r="F402" s="1660">
        <v>45658</v>
      </c>
      <c r="G402" s="1660">
        <v>45992</v>
      </c>
      <c r="H402" s="1661" t="s">
        <v>730</v>
      </c>
      <c r="I402" s="1662" t="s">
        <v>72</v>
      </c>
      <c r="J402" s="1627"/>
      <c r="K402" s="1625">
        <v>20</v>
      </c>
      <c r="L402" s="1627"/>
      <c r="M402" s="1625">
        <f t="shared" si="23"/>
        <v>20</v>
      </c>
      <c r="N402" s="1646"/>
      <c r="O402" s="1646"/>
      <c r="P402" s="1646"/>
    </row>
    <row r="403" spans="3:16" ht="69.75" customHeight="1">
      <c r="C403" s="1658" t="s">
        <v>2217</v>
      </c>
      <c r="D403" s="1629" t="s">
        <v>2219</v>
      </c>
      <c r="E403" s="1659" t="s">
        <v>194</v>
      </c>
      <c r="F403" s="1660">
        <v>45658</v>
      </c>
      <c r="G403" s="1660">
        <v>45992</v>
      </c>
      <c r="H403" s="1661" t="s">
        <v>2220</v>
      </c>
      <c r="I403" s="1662" t="s">
        <v>72</v>
      </c>
      <c r="J403" s="1627"/>
      <c r="K403" s="1625">
        <v>5</v>
      </c>
      <c r="L403" s="1627"/>
      <c r="M403" s="1625">
        <f t="shared" si="23"/>
        <v>5</v>
      </c>
      <c r="N403" s="1646"/>
      <c r="O403" s="1646"/>
      <c r="P403" s="1646"/>
    </row>
    <row r="404" spans="3:16" ht="52.5" customHeight="1">
      <c r="C404" s="1658" t="s">
        <v>2218</v>
      </c>
      <c r="D404" s="582" t="s">
        <v>2222</v>
      </c>
      <c r="E404" s="1659" t="s">
        <v>194</v>
      </c>
      <c r="F404" s="1660">
        <v>45658</v>
      </c>
      <c r="G404" s="1660">
        <v>45992</v>
      </c>
      <c r="H404" s="1661" t="s">
        <v>395</v>
      </c>
      <c r="I404" s="1657" t="s">
        <v>3215</v>
      </c>
      <c r="J404" s="1627"/>
      <c r="K404" s="1625">
        <v>0.5</v>
      </c>
      <c r="L404" s="1627"/>
      <c r="M404" s="1625">
        <f t="shared" si="23"/>
        <v>0.5</v>
      </c>
      <c r="N404" s="1646"/>
      <c r="O404" s="1646"/>
      <c r="P404" s="1646"/>
    </row>
    <row r="405" spans="3:16" ht="52.5" customHeight="1">
      <c r="C405" s="1663" t="s">
        <v>2221</v>
      </c>
      <c r="D405" s="582" t="s">
        <v>2224</v>
      </c>
      <c r="E405" s="1659" t="s">
        <v>194</v>
      </c>
      <c r="F405" s="1660">
        <v>45658</v>
      </c>
      <c r="G405" s="1660">
        <v>45992</v>
      </c>
      <c r="H405" s="1661" t="s">
        <v>733</v>
      </c>
      <c r="I405" s="1657" t="s">
        <v>3215</v>
      </c>
      <c r="J405" s="1627"/>
      <c r="K405" s="1625">
        <v>1</v>
      </c>
      <c r="L405" s="1627"/>
      <c r="M405" s="1625">
        <f t="shared" ref="M405:M436" si="24">SUM(J405:L405)</f>
        <v>1</v>
      </c>
      <c r="N405" s="1646"/>
      <c r="O405" s="1646"/>
      <c r="P405" s="1646"/>
    </row>
    <row r="406" spans="3:16" ht="53.25" customHeight="1">
      <c r="C406" s="1663" t="s">
        <v>2223</v>
      </c>
      <c r="D406" s="582" t="s">
        <v>2226</v>
      </c>
      <c r="E406" s="1659" t="s">
        <v>194</v>
      </c>
      <c r="F406" s="1660">
        <v>45658</v>
      </c>
      <c r="G406" s="1660">
        <v>45992</v>
      </c>
      <c r="H406" s="1661" t="s">
        <v>734</v>
      </c>
      <c r="I406" s="1657" t="s">
        <v>3215</v>
      </c>
      <c r="J406" s="1627"/>
      <c r="K406" s="1625">
        <v>2</v>
      </c>
      <c r="L406" s="1627"/>
      <c r="M406" s="1625">
        <f t="shared" si="24"/>
        <v>2</v>
      </c>
      <c r="N406" s="1646"/>
      <c r="O406" s="1646"/>
      <c r="P406" s="1646"/>
    </row>
    <row r="407" spans="3:16" ht="37.5" customHeight="1">
      <c r="C407" s="1663" t="s">
        <v>2225</v>
      </c>
      <c r="D407" s="582" t="s">
        <v>735</v>
      </c>
      <c r="E407" s="1659" t="s">
        <v>683</v>
      </c>
      <c r="F407" s="1660">
        <v>45658</v>
      </c>
      <c r="G407" s="1660">
        <v>45992</v>
      </c>
      <c r="H407" s="1661" t="s">
        <v>736</v>
      </c>
      <c r="I407" s="1657" t="s">
        <v>3215</v>
      </c>
      <c r="J407" s="1627"/>
      <c r="K407" s="1625">
        <v>0.25</v>
      </c>
      <c r="L407" s="1627"/>
      <c r="M407" s="1625">
        <f t="shared" si="24"/>
        <v>0.25</v>
      </c>
      <c r="N407" s="1646"/>
      <c r="O407" s="1646"/>
      <c r="P407" s="1646"/>
    </row>
    <row r="408" spans="3:16" ht="37.5" customHeight="1">
      <c r="C408" s="1663" t="s">
        <v>2227</v>
      </c>
      <c r="D408" s="582" t="s">
        <v>737</v>
      </c>
      <c r="E408" s="1659" t="s">
        <v>683</v>
      </c>
      <c r="F408" s="1660">
        <v>45658</v>
      </c>
      <c r="G408" s="1660">
        <v>45992</v>
      </c>
      <c r="H408" s="1661" t="s">
        <v>738</v>
      </c>
      <c r="I408" s="1657" t="s">
        <v>3215</v>
      </c>
      <c r="J408" s="1627"/>
      <c r="K408" s="1625">
        <v>0.25</v>
      </c>
      <c r="L408" s="1627"/>
      <c r="M408" s="1625">
        <f t="shared" si="24"/>
        <v>0.25</v>
      </c>
      <c r="N408" s="1646"/>
      <c r="O408" s="1646"/>
      <c r="P408" s="1646"/>
    </row>
    <row r="409" spans="3:16" ht="37.5" customHeight="1">
      <c r="C409" s="1663" t="s">
        <v>2228</v>
      </c>
      <c r="D409" s="582" t="s">
        <v>387</v>
      </c>
      <c r="E409" s="1659" t="s">
        <v>194</v>
      </c>
      <c r="F409" s="1660">
        <v>45658</v>
      </c>
      <c r="G409" s="1660">
        <v>45992</v>
      </c>
      <c r="H409" s="1661" t="s">
        <v>388</v>
      </c>
      <c r="I409" s="1657" t="s">
        <v>2161</v>
      </c>
      <c r="J409" s="1627"/>
      <c r="K409" s="1625">
        <v>3.5</v>
      </c>
      <c r="L409" s="1627"/>
      <c r="M409" s="1625">
        <f t="shared" si="24"/>
        <v>3.5</v>
      </c>
      <c r="N409" s="1646"/>
      <c r="O409" s="1646"/>
      <c r="P409" s="1646"/>
    </row>
    <row r="410" spans="3:16" ht="37.5" customHeight="1">
      <c r="C410" s="1663" t="s">
        <v>2229</v>
      </c>
      <c r="D410" s="582" t="s">
        <v>709</v>
      </c>
      <c r="E410" s="1659" t="s">
        <v>710</v>
      </c>
      <c r="F410" s="1660">
        <v>45658</v>
      </c>
      <c r="G410" s="1660">
        <v>45992</v>
      </c>
      <c r="H410" s="1661" t="s">
        <v>391</v>
      </c>
      <c r="I410" s="1657" t="s">
        <v>3215</v>
      </c>
      <c r="J410" s="1625">
        <v>2</v>
      </c>
      <c r="K410" s="1625">
        <v>0.5</v>
      </c>
      <c r="L410" s="1625">
        <v>5</v>
      </c>
      <c r="M410" s="1625">
        <f t="shared" si="24"/>
        <v>7.5</v>
      </c>
      <c r="N410" s="1646"/>
      <c r="O410" s="1646"/>
      <c r="P410" s="1646"/>
    </row>
    <row r="411" spans="3:16" ht="37.5" customHeight="1">
      <c r="C411" s="1663" t="s">
        <v>2230</v>
      </c>
      <c r="D411" s="1629" t="s">
        <v>2235</v>
      </c>
      <c r="E411" s="1659" t="s">
        <v>194</v>
      </c>
      <c r="F411" s="1660">
        <v>45658</v>
      </c>
      <c r="G411" s="1660">
        <v>45992</v>
      </c>
      <c r="H411" s="1661" t="s">
        <v>197</v>
      </c>
      <c r="I411" s="1657" t="s">
        <v>3215</v>
      </c>
      <c r="J411" s="1625">
        <v>5</v>
      </c>
      <c r="K411" s="1625">
        <v>17</v>
      </c>
      <c r="L411" s="1625">
        <v>20</v>
      </c>
      <c r="M411" s="1625">
        <f t="shared" si="24"/>
        <v>42</v>
      </c>
      <c r="N411" s="1646"/>
      <c r="O411" s="1646"/>
      <c r="P411" s="1646"/>
    </row>
    <row r="412" spans="3:16" ht="37.5" customHeight="1">
      <c r="C412" s="1663" t="s">
        <v>2231</v>
      </c>
      <c r="D412" s="1629" t="s">
        <v>2238</v>
      </c>
      <c r="E412" s="1659" t="s">
        <v>194</v>
      </c>
      <c r="F412" s="1660">
        <v>45658</v>
      </c>
      <c r="G412" s="1660">
        <v>45992</v>
      </c>
      <c r="H412" s="1661" t="s">
        <v>739</v>
      </c>
      <c r="I412" s="1657" t="s">
        <v>3215</v>
      </c>
      <c r="J412" s="1625">
        <v>3</v>
      </c>
      <c r="K412" s="1625">
        <v>10</v>
      </c>
      <c r="L412" s="1625">
        <v>25</v>
      </c>
      <c r="M412" s="1625">
        <f t="shared" si="24"/>
        <v>38</v>
      </c>
      <c r="N412" s="1646"/>
      <c r="O412" s="1646"/>
      <c r="P412" s="1646"/>
    </row>
    <row r="413" spans="3:16" ht="37.5" customHeight="1">
      <c r="C413" s="1663" t="s">
        <v>2232</v>
      </c>
      <c r="D413" s="582" t="s">
        <v>712</v>
      </c>
      <c r="E413" s="1659" t="s">
        <v>194</v>
      </c>
      <c r="F413" s="1660">
        <v>45658</v>
      </c>
      <c r="G413" s="1660">
        <v>45992</v>
      </c>
      <c r="H413" s="1661" t="s">
        <v>711</v>
      </c>
      <c r="I413" s="1657" t="s">
        <v>3215</v>
      </c>
      <c r="J413" s="1627"/>
      <c r="K413" s="1625">
        <v>3.5</v>
      </c>
      <c r="L413" s="1627"/>
      <c r="M413" s="1625">
        <f t="shared" si="24"/>
        <v>3.5</v>
      </c>
      <c r="N413" s="1646"/>
      <c r="O413" s="1646"/>
      <c r="P413" s="1646"/>
    </row>
    <row r="414" spans="3:16" ht="37.5" customHeight="1">
      <c r="C414" s="1663" t="s">
        <v>2233</v>
      </c>
      <c r="D414" s="588" t="s">
        <v>713</v>
      </c>
      <c r="E414" s="1659" t="s">
        <v>194</v>
      </c>
      <c r="F414" s="1660">
        <v>45658</v>
      </c>
      <c r="G414" s="1660">
        <v>45992</v>
      </c>
      <c r="H414" s="1661" t="s">
        <v>711</v>
      </c>
      <c r="I414" s="1657" t="s">
        <v>3215</v>
      </c>
      <c r="J414" s="1627"/>
      <c r="K414" s="1625">
        <v>0.3</v>
      </c>
      <c r="L414" s="1627"/>
      <c r="M414" s="1625">
        <f t="shared" si="24"/>
        <v>0.3</v>
      </c>
      <c r="N414" s="1646"/>
      <c r="O414" s="1646"/>
      <c r="P414" s="1646"/>
    </row>
    <row r="415" spans="3:16" ht="37.5" customHeight="1">
      <c r="C415" s="1663" t="s">
        <v>2234</v>
      </c>
      <c r="D415" s="588" t="s">
        <v>714</v>
      </c>
      <c r="E415" s="1659" t="s">
        <v>194</v>
      </c>
      <c r="F415" s="1660">
        <v>45658</v>
      </c>
      <c r="G415" s="1660">
        <v>45992</v>
      </c>
      <c r="H415" s="1661" t="s">
        <v>711</v>
      </c>
      <c r="I415" s="1657" t="s">
        <v>3215</v>
      </c>
      <c r="J415" s="1627"/>
      <c r="K415" s="1625">
        <v>0.3</v>
      </c>
      <c r="L415" s="1627"/>
      <c r="M415" s="1625">
        <f t="shared" si="24"/>
        <v>0.3</v>
      </c>
      <c r="N415" s="1646"/>
      <c r="O415" s="1646"/>
      <c r="P415" s="1646"/>
    </row>
    <row r="416" spans="3:16" ht="37.5" customHeight="1">
      <c r="C416" s="1663" t="s">
        <v>2236</v>
      </c>
      <c r="D416" s="588" t="s">
        <v>715</v>
      </c>
      <c r="E416" s="1659" t="s">
        <v>194</v>
      </c>
      <c r="F416" s="1660">
        <v>45658</v>
      </c>
      <c r="G416" s="1660">
        <v>45992</v>
      </c>
      <c r="H416" s="1661" t="s">
        <v>711</v>
      </c>
      <c r="I416" s="1657" t="s">
        <v>3215</v>
      </c>
      <c r="J416" s="1627"/>
      <c r="K416" s="1625">
        <v>0.3</v>
      </c>
      <c r="L416" s="1627"/>
      <c r="M416" s="1625">
        <f t="shared" si="24"/>
        <v>0.3</v>
      </c>
      <c r="N416" s="1646"/>
      <c r="O416" s="1646"/>
      <c r="P416" s="1646"/>
    </row>
    <row r="417" spans="3:16" ht="37.5" customHeight="1">
      <c r="C417" s="1663" t="s">
        <v>2237</v>
      </c>
      <c r="D417" s="582" t="s">
        <v>716</v>
      </c>
      <c r="E417" s="1659" t="s">
        <v>194</v>
      </c>
      <c r="F417" s="1660">
        <v>45658</v>
      </c>
      <c r="G417" s="1660">
        <v>45992</v>
      </c>
      <c r="H417" s="1661" t="s">
        <v>711</v>
      </c>
      <c r="I417" s="1657" t="s">
        <v>3215</v>
      </c>
      <c r="J417" s="1627"/>
      <c r="K417" s="1625">
        <v>0.3</v>
      </c>
      <c r="L417" s="1627"/>
      <c r="M417" s="1625">
        <f t="shared" si="24"/>
        <v>0.3</v>
      </c>
      <c r="N417" s="1646"/>
      <c r="O417" s="1646"/>
      <c r="P417" s="1646"/>
    </row>
    <row r="418" spans="3:16" ht="37.5" customHeight="1">
      <c r="C418" s="1663" t="s">
        <v>2239</v>
      </c>
      <c r="D418" s="582" t="s">
        <v>717</v>
      </c>
      <c r="E418" s="1659" t="s">
        <v>194</v>
      </c>
      <c r="F418" s="1660">
        <v>45658</v>
      </c>
      <c r="G418" s="1660">
        <v>45992</v>
      </c>
      <c r="H418" s="1661" t="s">
        <v>711</v>
      </c>
      <c r="I418" s="1657" t="s">
        <v>3215</v>
      </c>
      <c r="J418" s="1627"/>
      <c r="K418" s="1625">
        <v>0.3</v>
      </c>
      <c r="L418" s="1627"/>
      <c r="M418" s="1625">
        <f t="shared" si="24"/>
        <v>0.3</v>
      </c>
      <c r="N418" s="1646"/>
      <c r="O418" s="1646"/>
      <c r="P418" s="1646"/>
    </row>
    <row r="419" spans="3:16" ht="37.5" customHeight="1">
      <c r="C419" s="1663" t="s">
        <v>2240</v>
      </c>
      <c r="D419" s="588" t="s">
        <v>718</v>
      </c>
      <c r="E419" s="1659" t="s">
        <v>194</v>
      </c>
      <c r="F419" s="1660">
        <v>45658</v>
      </c>
      <c r="G419" s="1660">
        <v>45992</v>
      </c>
      <c r="H419" s="1661" t="s">
        <v>711</v>
      </c>
      <c r="I419" s="1657" t="s">
        <v>3215</v>
      </c>
      <c r="J419" s="1627"/>
      <c r="K419" s="1625">
        <v>0.3</v>
      </c>
      <c r="L419" s="1627"/>
      <c r="M419" s="1625">
        <f t="shared" si="24"/>
        <v>0.3</v>
      </c>
      <c r="N419" s="1646"/>
      <c r="O419" s="1646"/>
      <c r="P419" s="1646"/>
    </row>
    <row r="420" spans="3:16" ht="37.5" customHeight="1">
      <c r="C420" s="1663" t="s">
        <v>2241</v>
      </c>
      <c r="D420" s="588" t="s">
        <v>719</v>
      </c>
      <c r="E420" s="1659" t="s">
        <v>194</v>
      </c>
      <c r="F420" s="1660">
        <v>45658</v>
      </c>
      <c r="G420" s="1660">
        <v>45992</v>
      </c>
      <c r="H420" s="1661" t="s">
        <v>711</v>
      </c>
      <c r="I420" s="1657" t="s">
        <v>3215</v>
      </c>
      <c r="J420" s="1627"/>
      <c r="K420" s="1625">
        <v>0.5</v>
      </c>
      <c r="L420" s="1627"/>
      <c r="M420" s="1625">
        <f t="shared" si="24"/>
        <v>0.5</v>
      </c>
      <c r="N420" s="1646"/>
      <c r="O420" s="1646"/>
      <c r="P420" s="1646"/>
    </row>
    <row r="421" spans="3:16" ht="37.5" customHeight="1">
      <c r="C421" s="1663" t="s">
        <v>2242</v>
      </c>
      <c r="D421" s="582" t="s">
        <v>720</v>
      </c>
      <c r="E421" s="1659" t="s">
        <v>194</v>
      </c>
      <c r="F421" s="1660">
        <v>45658</v>
      </c>
      <c r="G421" s="1660">
        <v>45992</v>
      </c>
      <c r="H421" s="1661" t="s">
        <v>711</v>
      </c>
      <c r="I421" s="1657" t="s">
        <v>3215</v>
      </c>
      <c r="J421" s="1627"/>
      <c r="K421" s="1625">
        <v>0.3</v>
      </c>
      <c r="L421" s="1627"/>
      <c r="M421" s="1625">
        <f t="shared" si="24"/>
        <v>0.3</v>
      </c>
      <c r="N421" s="1646"/>
      <c r="O421" s="1646"/>
      <c r="P421" s="1646"/>
    </row>
    <row r="422" spans="3:16" ht="37.5" customHeight="1">
      <c r="C422" s="1663" t="s">
        <v>2243</v>
      </c>
      <c r="D422" s="582" t="s">
        <v>721</v>
      </c>
      <c r="E422" s="1659" t="s">
        <v>194</v>
      </c>
      <c r="F422" s="1660">
        <v>45658</v>
      </c>
      <c r="G422" s="1660">
        <v>45992</v>
      </c>
      <c r="H422" s="1661" t="s">
        <v>711</v>
      </c>
      <c r="I422" s="1657" t="s">
        <v>3215</v>
      </c>
      <c r="J422" s="1627"/>
      <c r="K422" s="1625">
        <v>0.5</v>
      </c>
      <c r="L422" s="1627"/>
      <c r="M422" s="1625">
        <f t="shared" si="24"/>
        <v>0.5</v>
      </c>
      <c r="N422" s="1646"/>
      <c r="O422" s="1646"/>
      <c r="P422" s="1646"/>
    </row>
    <row r="423" spans="3:16" ht="37.5" customHeight="1">
      <c r="C423" s="1663" t="s">
        <v>2244</v>
      </c>
      <c r="D423" s="582" t="s">
        <v>722</v>
      </c>
      <c r="E423" s="1659" t="s">
        <v>194</v>
      </c>
      <c r="F423" s="1660">
        <v>45658</v>
      </c>
      <c r="G423" s="1660">
        <v>45992</v>
      </c>
      <c r="H423" s="1661" t="s">
        <v>711</v>
      </c>
      <c r="I423" s="1657" t="s">
        <v>3215</v>
      </c>
      <c r="J423" s="1627"/>
      <c r="K423" s="1625">
        <v>0.4</v>
      </c>
      <c r="L423" s="1627"/>
      <c r="M423" s="1625">
        <f t="shared" si="24"/>
        <v>0.4</v>
      </c>
      <c r="N423" s="1646"/>
      <c r="O423" s="1646"/>
      <c r="P423" s="1646"/>
    </row>
    <row r="424" spans="3:16" ht="37.5" customHeight="1">
      <c r="C424" s="1663" t="s">
        <v>2245</v>
      </c>
      <c r="D424" s="582" t="s">
        <v>723</v>
      </c>
      <c r="E424" s="1659" t="s">
        <v>194</v>
      </c>
      <c r="F424" s="1660">
        <v>45658</v>
      </c>
      <c r="G424" s="1660">
        <v>45992</v>
      </c>
      <c r="H424" s="1661" t="s">
        <v>711</v>
      </c>
      <c r="I424" s="1657" t="s">
        <v>3215</v>
      </c>
      <c r="J424" s="1627"/>
      <c r="K424" s="1625">
        <v>1</v>
      </c>
      <c r="L424" s="1627"/>
      <c r="M424" s="1625">
        <f t="shared" si="24"/>
        <v>1</v>
      </c>
      <c r="N424" s="1646"/>
      <c r="O424" s="1646"/>
      <c r="P424" s="1646"/>
    </row>
    <row r="425" spans="3:16" ht="37.5" customHeight="1">
      <c r="C425" s="1663" t="s">
        <v>2246</v>
      </c>
      <c r="D425" s="588" t="s">
        <v>724</v>
      </c>
      <c r="E425" s="1659" t="s">
        <v>194</v>
      </c>
      <c r="F425" s="1660">
        <v>45658</v>
      </c>
      <c r="G425" s="1660">
        <v>45992</v>
      </c>
      <c r="H425" s="1661" t="s">
        <v>711</v>
      </c>
      <c r="I425" s="1657" t="s">
        <v>3215</v>
      </c>
      <c r="J425" s="1627"/>
      <c r="K425" s="1625">
        <v>10</v>
      </c>
      <c r="L425" s="1627"/>
      <c r="M425" s="1625">
        <f t="shared" si="24"/>
        <v>10</v>
      </c>
      <c r="N425" s="1646"/>
      <c r="O425" s="1646"/>
      <c r="P425" s="1646"/>
    </row>
    <row r="426" spans="3:16" ht="37.5" customHeight="1">
      <c r="C426" s="1663" t="s">
        <v>2247</v>
      </c>
      <c r="D426" s="588" t="s">
        <v>479</v>
      </c>
      <c r="E426" s="1659" t="s">
        <v>194</v>
      </c>
      <c r="F426" s="1660">
        <v>45658</v>
      </c>
      <c r="G426" s="1660">
        <v>45992</v>
      </c>
      <c r="H426" s="1661" t="s">
        <v>740</v>
      </c>
      <c r="I426" s="1657" t="s">
        <v>3215</v>
      </c>
      <c r="J426" s="1627"/>
      <c r="K426" s="1625">
        <v>1.5</v>
      </c>
      <c r="L426" s="1627"/>
      <c r="M426" s="1625">
        <f t="shared" si="24"/>
        <v>1.5</v>
      </c>
      <c r="N426" s="1646"/>
      <c r="O426" s="1646"/>
      <c r="P426" s="1646"/>
    </row>
    <row r="427" spans="3:16" ht="37.5" customHeight="1">
      <c r="C427" s="1663" t="s">
        <v>2248</v>
      </c>
      <c r="D427" s="588" t="s">
        <v>480</v>
      </c>
      <c r="E427" s="1659" t="s">
        <v>194</v>
      </c>
      <c r="F427" s="1660">
        <v>45658</v>
      </c>
      <c r="G427" s="1660">
        <v>45992</v>
      </c>
      <c r="H427" s="1661" t="s">
        <v>711</v>
      </c>
      <c r="I427" s="1657" t="s">
        <v>2161</v>
      </c>
      <c r="J427" s="1627"/>
      <c r="K427" s="1625">
        <v>4</v>
      </c>
      <c r="L427" s="1627"/>
      <c r="M427" s="1625">
        <f t="shared" si="24"/>
        <v>4</v>
      </c>
      <c r="N427" s="1646"/>
      <c r="O427" s="1646"/>
      <c r="P427" s="1646"/>
    </row>
    <row r="428" spans="3:16" ht="37.5" customHeight="1">
      <c r="C428" s="1663" t="s">
        <v>2249</v>
      </c>
      <c r="D428" s="582" t="s">
        <v>2256</v>
      </c>
      <c r="E428" s="1659" t="s">
        <v>194</v>
      </c>
      <c r="F428" s="1660">
        <v>45658</v>
      </c>
      <c r="G428" s="1660">
        <v>45992</v>
      </c>
      <c r="H428" s="1661" t="s">
        <v>711</v>
      </c>
      <c r="I428" s="1657" t="s">
        <v>3215</v>
      </c>
      <c r="J428" s="1627"/>
      <c r="K428" s="1625">
        <v>7</v>
      </c>
      <c r="L428" s="1627"/>
      <c r="M428" s="1625">
        <f t="shared" si="24"/>
        <v>7</v>
      </c>
      <c r="N428" s="1646"/>
      <c r="O428" s="1646"/>
      <c r="P428" s="1646"/>
    </row>
    <row r="429" spans="3:16" ht="37.5" customHeight="1">
      <c r="C429" s="1663" t="s">
        <v>2250</v>
      </c>
      <c r="D429" s="582" t="s">
        <v>2259</v>
      </c>
      <c r="E429" s="1659" t="s">
        <v>194</v>
      </c>
      <c r="F429" s="1660">
        <v>45658</v>
      </c>
      <c r="G429" s="1660">
        <v>45992</v>
      </c>
      <c r="H429" s="1661" t="s">
        <v>711</v>
      </c>
      <c r="I429" s="1657" t="s">
        <v>3215</v>
      </c>
      <c r="J429" s="1627"/>
      <c r="K429" s="1625">
        <v>7</v>
      </c>
      <c r="L429" s="1627"/>
      <c r="M429" s="1625">
        <f t="shared" si="24"/>
        <v>7</v>
      </c>
      <c r="N429" s="1646"/>
      <c r="O429" s="1646"/>
      <c r="P429" s="1646"/>
    </row>
    <row r="430" spans="3:16" ht="37.5" customHeight="1">
      <c r="C430" s="1303" t="s">
        <v>2251</v>
      </c>
      <c r="D430" s="1583" t="s">
        <v>2263</v>
      </c>
      <c r="E430" s="1644" t="s">
        <v>194</v>
      </c>
      <c r="F430" s="1645">
        <v>45658</v>
      </c>
      <c r="G430" s="1645">
        <v>45992</v>
      </c>
      <c r="H430" s="1643" t="s">
        <v>711</v>
      </c>
      <c r="I430" s="1644" t="s">
        <v>3215</v>
      </c>
      <c r="J430" s="1627"/>
      <c r="K430" s="1625">
        <v>7</v>
      </c>
      <c r="L430" s="1627"/>
      <c r="M430" s="1625">
        <f t="shared" si="24"/>
        <v>7</v>
      </c>
      <c r="N430" s="1646"/>
      <c r="O430" s="1646"/>
      <c r="P430" s="1646"/>
    </row>
    <row r="431" spans="3:16" ht="37.5" customHeight="1">
      <c r="C431" s="1303" t="s">
        <v>2252</v>
      </c>
      <c r="D431" s="1082" t="s">
        <v>727</v>
      </c>
      <c r="E431" s="1644" t="s">
        <v>194</v>
      </c>
      <c r="F431" s="1645">
        <v>45658</v>
      </c>
      <c r="G431" s="1645">
        <v>45992</v>
      </c>
      <c r="H431" s="1643" t="s">
        <v>711</v>
      </c>
      <c r="I431" s="1644" t="s">
        <v>3215</v>
      </c>
      <c r="J431" s="1627"/>
      <c r="K431" s="1625">
        <v>2</v>
      </c>
      <c r="L431" s="1627"/>
      <c r="M431" s="1625">
        <f t="shared" si="24"/>
        <v>2</v>
      </c>
      <c r="N431" s="1646"/>
      <c r="O431" s="1646"/>
      <c r="P431" s="1646"/>
    </row>
    <row r="432" spans="3:16" ht="37.5" customHeight="1">
      <c r="C432" s="1303" t="s">
        <v>2253</v>
      </c>
      <c r="D432" s="1583" t="s">
        <v>2264</v>
      </c>
      <c r="E432" s="1644" t="s">
        <v>194</v>
      </c>
      <c r="F432" s="1645">
        <v>45658</v>
      </c>
      <c r="G432" s="1645">
        <v>45992</v>
      </c>
      <c r="H432" s="1643" t="s">
        <v>711</v>
      </c>
      <c r="I432" s="1644" t="s">
        <v>3215</v>
      </c>
      <c r="J432" s="1627"/>
      <c r="K432" s="1625">
        <v>0.2</v>
      </c>
      <c r="L432" s="1627"/>
      <c r="M432" s="1625">
        <f t="shared" si="24"/>
        <v>0.2</v>
      </c>
      <c r="N432" s="1646"/>
      <c r="O432" s="1646"/>
      <c r="P432" s="1646"/>
    </row>
    <row r="433" spans="3:16" ht="37.5" customHeight="1">
      <c r="C433" s="1303" t="s">
        <v>2254</v>
      </c>
      <c r="D433" s="1082" t="s">
        <v>2265</v>
      </c>
      <c r="E433" s="1644" t="s">
        <v>194</v>
      </c>
      <c r="F433" s="1645">
        <v>45658</v>
      </c>
      <c r="G433" s="1645">
        <v>45992</v>
      </c>
      <c r="H433" s="1643" t="s">
        <v>711</v>
      </c>
      <c r="I433" s="1644" t="s">
        <v>3215</v>
      </c>
      <c r="J433" s="1627"/>
      <c r="K433" s="1625">
        <v>1.3</v>
      </c>
      <c r="L433" s="1627"/>
      <c r="M433" s="1625">
        <f t="shared" si="24"/>
        <v>1.3</v>
      </c>
      <c r="N433" s="1646"/>
      <c r="O433" s="1646"/>
      <c r="P433" s="1646"/>
    </row>
    <row r="434" spans="3:16" ht="37.5" customHeight="1">
      <c r="C434" s="1303" t="s">
        <v>2255</v>
      </c>
      <c r="D434" s="1583" t="s">
        <v>2266</v>
      </c>
      <c r="E434" s="1644" t="s">
        <v>194</v>
      </c>
      <c r="F434" s="1645">
        <v>45658</v>
      </c>
      <c r="G434" s="1645">
        <v>45992</v>
      </c>
      <c r="H434" s="1643" t="s">
        <v>2267</v>
      </c>
      <c r="I434" s="1644" t="s">
        <v>3215</v>
      </c>
      <c r="J434" s="1627"/>
      <c r="K434" s="1625">
        <v>2.5</v>
      </c>
      <c r="L434" s="1627"/>
      <c r="M434" s="1625">
        <f t="shared" si="24"/>
        <v>2.5</v>
      </c>
      <c r="N434" s="1646"/>
      <c r="O434" s="1646"/>
      <c r="P434" s="1646"/>
    </row>
    <row r="435" spans="3:16" ht="37.5" customHeight="1">
      <c r="C435" s="1303" t="s">
        <v>2257</v>
      </c>
      <c r="D435" s="1082" t="s">
        <v>2268</v>
      </c>
      <c r="E435" s="1644" t="s">
        <v>194</v>
      </c>
      <c r="F435" s="1645">
        <v>45658</v>
      </c>
      <c r="G435" s="1645">
        <v>45992</v>
      </c>
      <c r="H435" s="1643" t="s">
        <v>2269</v>
      </c>
      <c r="I435" s="1644" t="s">
        <v>3215</v>
      </c>
      <c r="J435" s="1627"/>
      <c r="K435" s="1625">
        <v>7.5</v>
      </c>
      <c r="L435" s="1627"/>
      <c r="M435" s="1625">
        <f t="shared" si="24"/>
        <v>7.5</v>
      </c>
      <c r="N435" s="1646"/>
      <c r="O435" s="1646"/>
      <c r="P435" s="1646"/>
    </row>
    <row r="436" spans="3:16" ht="37.5" customHeight="1">
      <c r="C436" s="1303" t="s">
        <v>2258</v>
      </c>
      <c r="D436" s="105" t="s">
        <v>2270</v>
      </c>
      <c r="E436" s="1644" t="s">
        <v>194</v>
      </c>
      <c r="F436" s="1645">
        <v>45658</v>
      </c>
      <c r="G436" s="1645">
        <v>45992</v>
      </c>
      <c r="H436" s="1643" t="s">
        <v>2271</v>
      </c>
      <c r="I436" s="1644" t="s">
        <v>272</v>
      </c>
      <c r="J436" s="1627"/>
      <c r="K436" s="1625"/>
      <c r="L436" s="1627">
        <v>150</v>
      </c>
      <c r="M436" s="1625">
        <f t="shared" si="24"/>
        <v>150</v>
      </c>
      <c r="N436" s="1646"/>
      <c r="O436" s="1646"/>
      <c r="P436" s="1646"/>
    </row>
    <row r="437" spans="3:16" ht="37.5" customHeight="1">
      <c r="C437" s="1670" t="s">
        <v>2260</v>
      </c>
      <c r="D437" s="582" t="s">
        <v>2261</v>
      </c>
      <c r="E437" s="1659" t="s">
        <v>194</v>
      </c>
      <c r="F437" s="1660">
        <v>45658</v>
      </c>
      <c r="G437" s="1660">
        <v>45992</v>
      </c>
      <c r="H437" s="1661" t="s">
        <v>711</v>
      </c>
      <c r="I437" s="1657" t="s">
        <v>3215</v>
      </c>
      <c r="J437" s="1671"/>
      <c r="K437" s="1672">
        <v>10</v>
      </c>
      <c r="L437" s="1671"/>
      <c r="M437" s="1672">
        <f t="shared" ref="M437:M440" si="25">SUM(J437:L437)</f>
        <v>10</v>
      </c>
      <c r="N437" s="1673"/>
      <c r="O437" s="1673"/>
      <c r="P437" s="1673"/>
    </row>
    <row r="438" spans="3:16" ht="37.5" customHeight="1">
      <c r="C438" s="1663" t="s">
        <v>2262</v>
      </c>
      <c r="D438" s="582" t="s">
        <v>725</v>
      </c>
      <c r="E438" s="1659" t="s">
        <v>194</v>
      </c>
      <c r="F438" s="1660">
        <v>45658</v>
      </c>
      <c r="G438" s="1660">
        <v>45992</v>
      </c>
      <c r="H438" s="1661" t="s">
        <v>711</v>
      </c>
      <c r="I438" s="1657" t="s">
        <v>3215</v>
      </c>
      <c r="J438" s="1627"/>
      <c r="K438" s="1625">
        <v>0.6</v>
      </c>
      <c r="L438" s="1627"/>
      <c r="M438" s="1625">
        <f t="shared" si="25"/>
        <v>0.6</v>
      </c>
      <c r="N438" s="1646"/>
      <c r="O438" s="1646"/>
      <c r="P438" s="1646"/>
    </row>
    <row r="439" spans="3:16" ht="37.5" customHeight="1">
      <c r="C439" s="1658" t="s">
        <v>3214</v>
      </c>
      <c r="D439" s="588" t="s">
        <v>726</v>
      </c>
      <c r="E439" s="1659" t="s">
        <v>194</v>
      </c>
      <c r="F439" s="1660">
        <v>45658</v>
      </c>
      <c r="G439" s="1660">
        <v>45992</v>
      </c>
      <c r="H439" s="1661" t="s">
        <v>711</v>
      </c>
      <c r="I439" s="1657" t="s">
        <v>3215</v>
      </c>
      <c r="J439" s="1627"/>
      <c r="K439" s="1625">
        <v>10</v>
      </c>
      <c r="L439" s="1627"/>
      <c r="M439" s="1625">
        <f t="shared" si="25"/>
        <v>10</v>
      </c>
      <c r="N439" s="1646"/>
      <c r="O439" s="1646"/>
      <c r="P439" s="1646"/>
    </row>
    <row r="440" spans="3:16" ht="29.25" customHeight="1">
      <c r="C440" s="2275" t="s">
        <v>860</v>
      </c>
      <c r="D440" s="2276"/>
      <c r="E440" s="2276"/>
      <c r="F440" s="2276"/>
      <c r="G440" s="2276"/>
      <c r="H440" s="2276"/>
      <c r="I440" s="2277"/>
      <c r="J440" s="115">
        <f>SUM(J355:J436)</f>
        <v>19.600000000000001</v>
      </c>
      <c r="K440" s="115">
        <f>SUM(K355:K436)</f>
        <v>277.5200000000001</v>
      </c>
      <c r="L440" s="115">
        <f>SUM(L355:L436)</f>
        <v>385</v>
      </c>
      <c r="M440" s="115">
        <f t="shared" si="25"/>
        <v>682.12000000000012</v>
      </c>
      <c r="N440" s="591"/>
      <c r="O440" s="591"/>
      <c r="P440" s="591"/>
    </row>
    <row r="441" spans="3:16" ht="37.5" customHeight="1">
      <c r="C441" s="211"/>
      <c r="D441" s="212"/>
      <c r="E441" s="212"/>
      <c r="F441" s="212"/>
      <c r="G441" s="2278" t="s">
        <v>802</v>
      </c>
      <c r="H441" s="2278"/>
      <c r="I441" s="2278"/>
      <c r="J441" s="114"/>
      <c r="K441" s="114"/>
      <c r="L441" s="114"/>
      <c r="M441" s="114"/>
      <c r="N441" s="212"/>
      <c r="O441" s="212"/>
      <c r="P441" s="213"/>
    </row>
    <row r="442" spans="3:16" ht="57.75" customHeight="1">
      <c r="C442" s="1534" t="s">
        <v>3216</v>
      </c>
      <c r="D442" s="217" t="s">
        <v>898</v>
      </c>
      <c r="E442" s="216" t="s">
        <v>194</v>
      </c>
      <c r="F442" s="640">
        <v>45658</v>
      </c>
      <c r="G442" s="640">
        <v>45992</v>
      </c>
      <c r="H442" s="217" t="s">
        <v>197</v>
      </c>
      <c r="I442" s="265" t="s">
        <v>677</v>
      </c>
      <c r="J442" s="110"/>
      <c r="K442" s="110">
        <v>10</v>
      </c>
      <c r="L442" s="110"/>
      <c r="M442" s="110">
        <f>SUM(K442:L442)</f>
        <v>10</v>
      </c>
      <c r="N442" s="80"/>
      <c r="O442" s="80"/>
      <c r="P442" s="80"/>
    </row>
    <row r="443" spans="3:16" ht="50.25" customHeight="1">
      <c r="C443" s="1279" t="s">
        <v>3217</v>
      </c>
      <c r="D443" s="217" t="s">
        <v>899</v>
      </c>
      <c r="E443" s="216" t="s">
        <v>194</v>
      </c>
      <c r="F443" s="353">
        <v>45658</v>
      </c>
      <c r="G443" s="353">
        <v>45992</v>
      </c>
      <c r="H443" s="217" t="s">
        <v>711</v>
      </c>
      <c r="I443" s="265" t="s">
        <v>556</v>
      </c>
      <c r="J443" s="110"/>
      <c r="K443" s="110">
        <f>5+20</f>
        <v>25</v>
      </c>
      <c r="L443" s="110"/>
      <c r="M443" s="110">
        <f>SUM(K443:L443)</f>
        <v>25</v>
      </c>
      <c r="N443" s="80"/>
      <c r="O443" s="80"/>
      <c r="P443" s="80"/>
    </row>
    <row r="444" spans="3:16" ht="31.5" customHeight="1">
      <c r="C444" s="2279" t="s">
        <v>198</v>
      </c>
      <c r="D444" s="2280"/>
      <c r="E444" s="2280"/>
      <c r="F444" s="2280"/>
      <c r="G444" s="2280"/>
      <c r="H444" s="2280"/>
      <c r="I444" s="2281"/>
      <c r="J444" s="707"/>
      <c r="K444" s="707">
        <f>SUM(K442:K443)</f>
        <v>35</v>
      </c>
      <c r="L444" s="707"/>
      <c r="M444" s="707">
        <f>SUM(K444:L444)</f>
        <v>35</v>
      </c>
      <c r="N444" s="113"/>
      <c r="O444" s="113"/>
      <c r="P444" s="113"/>
    </row>
    <row r="445" spans="3:16" ht="33.75" customHeight="1">
      <c r="C445" s="2245" t="s">
        <v>199</v>
      </c>
      <c r="D445" s="2246"/>
      <c r="E445" s="2246"/>
      <c r="F445" s="2246"/>
      <c r="G445" s="2246"/>
      <c r="H445" s="2246"/>
      <c r="I445" s="1469"/>
      <c r="J445" s="1470">
        <f>J440+J444</f>
        <v>19.600000000000001</v>
      </c>
      <c r="K445" s="1470">
        <f t="shared" ref="K445:M445" si="26">K440+K444</f>
        <v>312.5200000000001</v>
      </c>
      <c r="L445" s="1470">
        <f t="shared" si="26"/>
        <v>385</v>
      </c>
      <c r="M445" s="1470">
        <f t="shared" si="26"/>
        <v>717.12000000000012</v>
      </c>
      <c r="N445" s="1471"/>
      <c r="O445" s="1471"/>
      <c r="P445" s="1471"/>
    </row>
    <row r="446" spans="3:16" ht="40.5" customHeight="1">
      <c r="C446" s="2243" t="s">
        <v>873</v>
      </c>
      <c r="D446" s="2244"/>
      <c r="E446" s="2244"/>
      <c r="F446" s="2244"/>
      <c r="G446" s="2244"/>
      <c r="H446" s="2244"/>
      <c r="I446" s="292"/>
      <c r="J446" s="292"/>
      <c r="K446" s="292"/>
      <c r="L446" s="292"/>
      <c r="M446" s="292"/>
      <c r="N446" s="292"/>
      <c r="O446" s="292"/>
      <c r="P446" s="293"/>
    </row>
    <row r="447" spans="3:16" ht="72" customHeight="1">
      <c r="C447" s="894" t="s">
        <v>3252</v>
      </c>
      <c r="D447" s="621" t="s">
        <v>598</v>
      </c>
      <c r="E447" s="686" t="s">
        <v>881</v>
      </c>
      <c r="F447" s="640">
        <v>45658</v>
      </c>
      <c r="G447" s="640">
        <v>45992</v>
      </c>
      <c r="H447" s="683"/>
      <c r="I447" s="687" t="s">
        <v>23</v>
      </c>
      <c r="J447" s="1052">
        <v>60</v>
      </c>
      <c r="K447" s="1052">
        <v>100</v>
      </c>
      <c r="L447" s="1052">
        <v>1</v>
      </c>
      <c r="M447" s="1074">
        <f>SUM(J447:L447)</f>
        <v>161</v>
      </c>
      <c r="N447" s="1519"/>
      <c r="O447" s="1519"/>
      <c r="P447" s="1519"/>
    </row>
    <row r="448" spans="3:16" ht="120" customHeight="1">
      <c r="C448" s="894" t="s">
        <v>2500</v>
      </c>
      <c r="D448" s="562" t="s">
        <v>2501</v>
      </c>
      <c r="E448" s="686" t="s">
        <v>881</v>
      </c>
      <c r="F448" s="640">
        <v>45658</v>
      </c>
      <c r="G448" s="640">
        <v>45992</v>
      </c>
      <c r="H448" s="685" t="s">
        <v>2502</v>
      </c>
      <c r="I448" s="687" t="s">
        <v>23</v>
      </c>
      <c r="J448" s="1052"/>
      <c r="K448" s="1052"/>
      <c r="L448" s="1052"/>
      <c r="M448" s="1074"/>
      <c r="N448" s="1219"/>
      <c r="O448" s="1219"/>
      <c r="P448" s="1219"/>
    </row>
    <row r="449" spans="3:16" ht="178.5" customHeight="1">
      <c r="C449" s="412" t="s">
        <v>2503</v>
      </c>
      <c r="D449" s="1075" t="s">
        <v>2504</v>
      </c>
      <c r="E449" s="361" t="s">
        <v>881</v>
      </c>
      <c r="F449" s="353">
        <v>45658</v>
      </c>
      <c r="G449" s="353">
        <v>45992</v>
      </c>
      <c r="H449" s="360" t="s">
        <v>2505</v>
      </c>
      <c r="I449" s="363" t="s">
        <v>23</v>
      </c>
      <c r="J449" s="755"/>
      <c r="K449" s="755"/>
      <c r="L449" s="755"/>
      <c r="M449" s="757"/>
      <c r="N449" s="1219"/>
      <c r="O449" s="1219"/>
      <c r="P449" s="1219"/>
    </row>
    <row r="450" spans="3:16" ht="151.5" customHeight="1">
      <c r="C450" s="412" t="s">
        <v>2506</v>
      </c>
      <c r="D450" s="1075" t="s">
        <v>2507</v>
      </c>
      <c r="E450" s="361" t="s">
        <v>881</v>
      </c>
      <c r="F450" s="353">
        <v>45658</v>
      </c>
      <c r="G450" s="353">
        <v>45992</v>
      </c>
      <c r="H450" s="360" t="s">
        <v>2508</v>
      </c>
      <c r="I450" s="363" t="s">
        <v>23</v>
      </c>
      <c r="J450" s="755"/>
      <c r="K450" s="755"/>
      <c r="L450" s="755"/>
      <c r="M450" s="757"/>
      <c r="N450" s="1219"/>
      <c r="O450" s="1219"/>
      <c r="P450" s="1219"/>
    </row>
    <row r="451" spans="3:16" ht="33.75" customHeight="1">
      <c r="C451" s="412" t="s">
        <v>2509</v>
      </c>
      <c r="D451" s="1075" t="s">
        <v>2510</v>
      </c>
      <c r="E451" s="361" t="s">
        <v>881</v>
      </c>
      <c r="F451" s="353">
        <v>45658</v>
      </c>
      <c r="G451" s="353">
        <v>45992</v>
      </c>
      <c r="H451" s="360" t="s">
        <v>2511</v>
      </c>
      <c r="I451" s="358"/>
      <c r="J451" s="755"/>
      <c r="K451" s="756">
        <v>10</v>
      </c>
      <c r="L451" s="755"/>
      <c r="M451" s="758">
        <f>SUM(J451:L451)</f>
        <v>10</v>
      </c>
      <c r="N451" s="1219"/>
      <c r="O451" s="1219"/>
      <c r="P451" s="1219"/>
    </row>
    <row r="452" spans="3:16" ht="74.25" customHeight="1">
      <c r="C452" s="894" t="s">
        <v>2512</v>
      </c>
      <c r="D452" s="562" t="s">
        <v>2513</v>
      </c>
      <c r="E452" s="686" t="s">
        <v>881</v>
      </c>
      <c r="F452" s="640">
        <v>45658</v>
      </c>
      <c r="G452" s="640">
        <v>45992</v>
      </c>
      <c r="H452" s="685" t="s">
        <v>2514</v>
      </c>
      <c r="I452" s="687" t="s">
        <v>23</v>
      </c>
      <c r="J452" s="1051">
        <v>5</v>
      </c>
      <c r="K452" s="1052"/>
      <c r="L452" s="1052"/>
      <c r="M452" s="1053">
        <f>SUM(J452:L452)</f>
        <v>5</v>
      </c>
      <c r="N452" s="1219"/>
      <c r="O452" s="1219"/>
      <c r="P452" s="1219"/>
    </row>
    <row r="453" spans="3:16" ht="33.75" customHeight="1">
      <c r="C453" s="730" t="s">
        <v>2515</v>
      </c>
      <c r="D453" s="1076" t="s">
        <v>423</v>
      </c>
      <c r="E453" s="1062"/>
      <c r="F453" s="1063">
        <v>45658</v>
      </c>
      <c r="G453" s="1063">
        <v>45992</v>
      </c>
      <c r="H453" s="1062"/>
      <c r="I453" s="1062"/>
      <c r="J453" s="1064"/>
      <c r="K453" s="1064"/>
      <c r="L453" s="1064"/>
      <c r="M453" s="1065"/>
      <c r="N453" s="759"/>
      <c r="O453" s="759"/>
      <c r="P453" s="759"/>
    </row>
    <row r="454" spans="3:16" ht="96.75" customHeight="1">
      <c r="C454" s="894" t="s">
        <v>2516</v>
      </c>
      <c r="D454" s="563" t="s">
        <v>2517</v>
      </c>
      <c r="E454" s="686" t="s">
        <v>881</v>
      </c>
      <c r="F454" s="640">
        <v>45658</v>
      </c>
      <c r="G454" s="640">
        <v>45992</v>
      </c>
      <c r="H454" s="685" t="s">
        <v>2518</v>
      </c>
      <c r="I454" s="687" t="s">
        <v>23</v>
      </c>
      <c r="J454" s="1052"/>
      <c r="K454" s="1674">
        <f>5000000/1000000</f>
        <v>5</v>
      </c>
      <c r="L454" s="1052"/>
      <c r="M454" s="1053">
        <f>SUM(J454:L454)</f>
        <v>5</v>
      </c>
      <c r="N454" s="1519"/>
      <c r="O454" s="1519"/>
      <c r="P454" s="1519"/>
    </row>
    <row r="455" spans="3:16" ht="117" customHeight="1">
      <c r="C455" s="1630" t="s">
        <v>2519</v>
      </c>
      <c r="D455" s="1675" t="s">
        <v>2520</v>
      </c>
      <c r="E455" s="1447" t="s">
        <v>881</v>
      </c>
      <c r="F455" s="1448">
        <v>45658</v>
      </c>
      <c r="G455" s="1448">
        <v>45992</v>
      </c>
      <c r="H455" s="1639" t="s">
        <v>2521</v>
      </c>
      <c r="I455" s="1676" t="s">
        <v>23</v>
      </c>
      <c r="J455" s="1072"/>
      <c r="K455" s="1072">
        <v>0.1</v>
      </c>
      <c r="L455" s="1072"/>
      <c r="M455" s="1073">
        <f>SUM(J455:L455)</f>
        <v>0.1</v>
      </c>
      <c r="N455" s="1057"/>
      <c r="O455" s="1057"/>
      <c r="P455" s="1057"/>
    </row>
    <row r="456" spans="3:16" ht="117" customHeight="1">
      <c r="C456" s="472" t="s">
        <v>2522</v>
      </c>
      <c r="D456" s="472" t="s">
        <v>2565</v>
      </c>
      <c r="E456" s="711" t="s">
        <v>881</v>
      </c>
      <c r="F456" s="712">
        <v>45658</v>
      </c>
      <c r="G456" s="712">
        <v>45992</v>
      </c>
      <c r="H456" s="709" t="s">
        <v>2566</v>
      </c>
      <c r="I456" s="715" t="s">
        <v>23</v>
      </c>
      <c r="J456" s="1061"/>
      <c r="K456" s="1061"/>
      <c r="L456" s="1061"/>
      <c r="M456" s="1061"/>
      <c r="N456" s="1519"/>
      <c r="O456" s="1519"/>
      <c r="P456" s="1519"/>
    </row>
    <row r="457" spans="3:16" ht="63.75" customHeight="1">
      <c r="C457" s="894" t="s">
        <v>2525</v>
      </c>
      <c r="D457" s="472" t="s">
        <v>3450</v>
      </c>
      <c r="E457" s="711" t="s">
        <v>881</v>
      </c>
      <c r="F457" s="712">
        <v>45658</v>
      </c>
      <c r="G457" s="712">
        <v>45992</v>
      </c>
      <c r="H457" s="709" t="s">
        <v>2564</v>
      </c>
      <c r="I457" s="715" t="s">
        <v>23</v>
      </c>
      <c r="J457" s="1061"/>
      <c r="K457" s="1061"/>
      <c r="L457" s="1061"/>
      <c r="M457" s="1061"/>
      <c r="N457" s="1519"/>
      <c r="O457" s="1519"/>
      <c r="P457" s="1519"/>
    </row>
    <row r="458" spans="3:16" ht="63.75" customHeight="1">
      <c r="C458" s="894" t="s">
        <v>2528</v>
      </c>
      <c r="D458" s="472" t="s">
        <v>2523</v>
      </c>
      <c r="E458" s="711" t="s">
        <v>881</v>
      </c>
      <c r="F458" s="712">
        <v>45658</v>
      </c>
      <c r="G458" s="712">
        <v>45992</v>
      </c>
      <c r="H458" s="709" t="s">
        <v>2524</v>
      </c>
      <c r="I458" s="715" t="s">
        <v>23</v>
      </c>
      <c r="J458" s="1061"/>
      <c r="K458" s="1061">
        <v>0.3</v>
      </c>
      <c r="L458" s="1061"/>
      <c r="M458" s="1061">
        <f>SUM(J458:L458)</f>
        <v>0.3</v>
      </c>
      <c r="N458" s="1519"/>
      <c r="O458" s="1519"/>
      <c r="P458" s="1519"/>
    </row>
    <row r="459" spans="3:16" ht="63.75" customHeight="1">
      <c r="C459" s="894" t="s">
        <v>2531</v>
      </c>
      <c r="D459" s="562" t="s">
        <v>2560</v>
      </c>
      <c r="E459" s="686" t="s">
        <v>881</v>
      </c>
      <c r="F459" s="640">
        <v>45658</v>
      </c>
      <c r="G459" s="640">
        <v>45992</v>
      </c>
      <c r="H459" s="685" t="s">
        <v>2561</v>
      </c>
      <c r="I459" s="687" t="s">
        <v>23</v>
      </c>
      <c r="J459" s="1052"/>
      <c r="K459" s="1052"/>
      <c r="L459" s="1052"/>
      <c r="M459" s="1074"/>
      <c r="N459" s="1519"/>
      <c r="O459" s="1519"/>
      <c r="P459" s="1519"/>
    </row>
    <row r="460" spans="3:16" ht="63.75" customHeight="1">
      <c r="C460" s="412" t="s">
        <v>2534</v>
      </c>
      <c r="D460" s="1075" t="s">
        <v>2562</v>
      </c>
      <c r="E460" s="361" t="s">
        <v>881</v>
      </c>
      <c r="F460" s="353">
        <v>45658</v>
      </c>
      <c r="G460" s="353">
        <v>45992</v>
      </c>
      <c r="H460" s="360" t="s">
        <v>2563</v>
      </c>
      <c r="I460" s="363" t="s">
        <v>23</v>
      </c>
      <c r="J460" s="755"/>
      <c r="K460" s="755"/>
      <c r="L460" s="755"/>
      <c r="M460" s="757"/>
      <c r="N460" s="1219"/>
      <c r="O460" s="1219"/>
      <c r="P460" s="1219"/>
    </row>
    <row r="461" spans="3:16" ht="63.75" customHeight="1">
      <c r="C461" s="894" t="s">
        <v>2537</v>
      </c>
      <c r="D461" s="1077" t="s">
        <v>2558</v>
      </c>
      <c r="E461" s="361" t="s">
        <v>881</v>
      </c>
      <c r="F461" s="353">
        <v>45658</v>
      </c>
      <c r="G461" s="353">
        <v>45992</v>
      </c>
      <c r="H461" s="360" t="s">
        <v>2559</v>
      </c>
      <c r="I461" s="363" t="s">
        <v>23</v>
      </c>
      <c r="J461" s="755"/>
      <c r="K461" s="756">
        <f>100000/1000000</f>
        <v>0.1</v>
      </c>
      <c r="L461" s="755"/>
      <c r="M461" s="758">
        <f>SUM(J461:L461)</f>
        <v>0.1</v>
      </c>
      <c r="N461" s="1219"/>
      <c r="O461" s="1219"/>
      <c r="P461" s="1219"/>
    </row>
    <row r="462" spans="3:16" ht="144.75" customHeight="1">
      <c r="C462" s="412" t="s">
        <v>2539</v>
      </c>
      <c r="D462" s="1075" t="s">
        <v>2526</v>
      </c>
      <c r="E462" s="361" t="s">
        <v>881</v>
      </c>
      <c r="F462" s="353">
        <v>45658</v>
      </c>
      <c r="G462" s="353">
        <v>45992</v>
      </c>
      <c r="H462" s="360" t="s">
        <v>2527</v>
      </c>
      <c r="I462" s="363" t="s">
        <v>23</v>
      </c>
      <c r="J462" s="755"/>
      <c r="K462" s="755"/>
      <c r="L462" s="755"/>
      <c r="M462" s="757"/>
      <c r="N462" s="1058"/>
      <c r="O462" s="1058"/>
      <c r="P462" s="1058"/>
    </row>
    <row r="463" spans="3:16" ht="103.5" customHeight="1">
      <c r="C463" s="412" t="s">
        <v>2542</v>
      </c>
      <c r="D463" s="1075" t="s">
        <v>2529</v>
      </c>
      <c r="E463" s="361" t="s">
        <v>881</v>
      </c>
      <c r="F463" s="353">
        <v>45658</v>
      </c>
      <c r="G463" s="353">
        <v>45992</v>
      </c>
      <c r="H463" s="360" t="s">
        <v>2530</v>
      </c>
      <c r="I463" s="363" t="s">
        <v>23</v>
      </c>
      <c r="J463" s="755"/>
      <c r="K463" s="755"/>
      <c r="L463" s="755"/>
      <c r="M463" s="757"/>
      <c r="N463" s="1219"/>
      <c r="O463" s="1219"/>
      <c r="P463" s="1219"/>
    </row>
    <row r="464" spans="3:16" ht="63.75" customHeight="1">
      <c r="C464" s="412" t="s">
        <v>2544</v>
      </c>
      <c r="D464" s="1077" t="s">
        <v>2532</v>
      </c>
      <c r="E464" s="361" t="s">
        <v>881</v>
      </c>
      <c r="F464" s="353">
        <v>45658</v>
      </c>
      <c r="G464" s="353">
        <v>45992</v>
      </c>
      <c r="H464" s="360" t="s">
        <v>2533</v>
      </c>
      <c r="I464" s="363" t="s">
        <v>23</v>
      </c>
      <c r="J464" s="755"/>
      <c r="K464" s="755"/>
      <c r="L464" s="755"/>
      <c r="M464" s="757"/>
      <c r="N464" s="1219"/>
      <c r="O464" s="1219"/>
      <c r="P464" s="1219"/>
    </row>
    <row r="465" spans="3:16" ht="120" customHeight="1">
      <c r="C465" s="1078" t="s">
        <v>2547</v>
      </c>
      <c r="D465" s="1079" t="s">
        <v>2535</v>
      </c>
      <c r="E465" s="694" t="s">
        <v>881</v>
      </c>
      <c r="F465" s="625">
        <v>45658</v>
      </c>
      <c r="G465" s="625">
        <v>45992</v>
      </c>
      <c r="H465" s="692" t="s">
        <v>2536</v>
      </c>
      <c r="I465" s="1054" t="s">
        <v>23</v>
      </c>
      <c r="J465" s="1055"/>
      <c r="K465" s="1055"/>
      <c r="L465" s="1055"/>
      <c r="M465" s="1056"/>
      <c r="N465" s="1057"/>
      <c r="O465" s="1057"/>
      <c r="P465" s="1057"/>
    </row>
    <row r="466" spans="3:16" ht="58.5" customHeight="1">
      <c r="C466" s="472" t="s">
        <v>2550</v>
      </c>
      <c r="D466" s="472" t="s">
        <v>3441</v>
      </c>
      <c r="E466" s="711" t="s">
        <v>881</v>
      </c>
      <c r="F466" s="712">
        <v>45658</v>
      </c>
      <c r="G466" s="712">
        <v>45992</v>
      </c>
      <c r="H466" s="2268" t="s">
        <v>2538</v>
      </c>
      <c r="I466" s="715" t="s">
        <v>72</v>
      </c>
      <c r="J466" s="1061"/>
      <c r="K466" s="1061"/>
      <c r="L466" s="1071">
        <f>60000000/1000000</f>
        <v>60</v>
      </c>
      <c r="M466" s="1071">
        <f>SUM(J466:L466)</f>
        <v>60</v>
      </c>
      <c r="N466" s="1219"/>
      <c r="O466" s="1219"/>
      <c r="P466" s="1219"/>
    </row>
    <row r="467" spans="3:16" ht="52.5" customHeight="1">
      <c r="C467" s="472" t="s">
        <v>2553</v>
      </c>
      <c r="D467" s="472" t="s">
        <v>3442</v>
      </c>
      <c r="E467" s="711" t="s">
        <v>881</v>
      </c>
      <c r="F467" s="712">
        <v>45658</v>
      </c>
      <c r="G467" s="712">
        <v>45992</v>
      </c>
      <c r="H467" s="2269"/>
      <c r="I467" s="715" t="s">
        <v>23</v>
      </c>
      <c r="J467" s="1061"/>
      <c r="K467" s="1061">
        <v>80</v>
      </c>
      <c r="L467" s="1071"/>
      <c r="M467" s="1071">
        <f>SUM(J467:L467)</f>
        <v>80</v>
      </c>
      <c r="N467" s="20"/>
      <c r="O467" s="20"/>
      <c r="P467" s="20"/>
    </row>
    <row r="468" spans="3:16" ht="30" customHeight="1">
      <c r="C468" s="1451" t="s">
        <v>2569</v>
      </c>
      <c r="D468" s="1452" t="s">
        <v>422</v>
      </c>
      <c r="E468" s="1066"/>
      <c r="F468" s="1067"/>
      <c r="G468" s="1067"/>
      <c r="H468" s="1066"/>
      <c r="I468" s="1066"/>
      <c r="J468" s="1068"/>
      <c r="K468" s="1068"/>
      <c r="L468" s="1068"/>
      <c r="M468" s="1069"/>
      <c r="N468" s="1070"/>
      <c r="O468" s="1070"/>
      <c r="P468" s="1070"/>
    </row>
    <row r="469" spans="3:16" ht="11.25" customHeight="1">
      <c r="C469" s="17"/>
      <c r="D469" s="17"/>
      <c r="E469" s="17"/>
      <c r="F469" s="17"/>
      <c r="G469" s="17"/>
      <c r="H469" s="17"/>
      <c r="I469" s="17"/>
      <c r="J469" s="17"/>
      <c r="K469" s="17"/>
      <c r="L469" s="17"/>
      <c r="M469" s="17"/>
      <c r="N469" s="17"/>
      <c r="O469" s="17"/>
      <c r="P469" s="17"/>
    </row>
    <row r="470" spans="3:16" ht="82.5" customHeight="1">
      <c r="C470" s="579" t="s">
        <v>2570</v>
      </c>
      <c r="D470" s="1081" t="s">
        <v>2540</v>
      </c>
      <c r="E470" s="697" t="s">
        <v>881</v>
      </c>
      <c r="F470" s="696">
        <v>45658</v>
      </c>
      <c r="G470" s="696">
        <v>45992</v>
      </c>
      <c r="H470" s="695" t="s">
        <v>2541</v>
      </c>
      <c r="I470" s="1059" t="s">
        <v>23</v>
      </c>
      <c r="J470" s="1060"/>
      <c r="K470" s="1060"/>
      <c r="L470" s="1060"/>
      <c r="M470" s="1060"/>
      <c r="N470" s="1219"/>
      <c r="O470" s="1219"/>
      <c r="P470" s="1219"/>
    </row>
    <row r="471" spans="3:16" ht="78" customHeight="1">
      <c r="C471" s="472" t="s">
        <v>2573</v>
      </c>
      <c r="D471" s="472" t="s">
        <v>2543</v>
      </c>
      <c r="E471" s="711" t="s">
        <v>881</v>
      </c>
      <c r="F471" s="712">
        <v>45658</v>
      </c>
      <c r="G471" s="712">
        <v>45992</v>
      </c>
      <c r="H471" s="709" t="s">
        <v>2577</v>
      </c>
      <c r="I471" s="715" t="s">
        <v>23</v>
      </c>
      <c r="J471" s="1061"/>
      <c r="K471" s="1071">
        <f>5000000/1000000</f>
        <v>5</v>
      </c>
      <c r="L471" s="1061"/>
      <c r="M471" s="1071">
        <f>SUM(J471:L471)</f>
        <v>5</v>
      </c>
      <c r="N471" s="1519"/>
      <c r="O471" s="1519"/>
      <c r="P471" s="1519"/>
    </row>
    <row r="472" spans="3:16" ht="63.75" customHeight="1">
      <c r="C472" s="472" t="s">
        <v>2576</v>
      </c>
      <c r="D472" s="1450" t="s">
        <v>2545</v>
      </c>
      <c r="E472" s="711" t="s">
        <v>881</v>
      </c>
      <c r="F472" s="712">
        <v>45658</v>
      </c>
      <c r="G472" s="712">
        <v>45992</v>
      </c>
      <c r="H472" s="709" t="s">
        <v>2546</v>
      </c>
      <c r="I472" s="715" t="s">
        <v>23</v>
      </c>
      <c r="J472" s="1061"/>
      <c r="K472" s="1061"/>
      <c r="L472" s="1061"/>
      <c r="M472" s="1061"/>
      <c r="N472" s="1519"/>
      <c r="O472" s="1519"/>
      <c r="P472" s="1519"/>
    </row>
    <row r="473" spans="3:16" ht="51.75" customHeight="1">
      <c r="C473" s="472" t="s">
        <v>2578</v>
      </c>
      <c r="D473" s="1450" t="s">
        <v>2548</v>
      </c>
      <c r="E473" s="711" t="s">
        <v>881</v>
      </c>
      <c r="F473" s="712">
        <v>45658</v>
      </c>
      <c r="G473" s="712">
        <v>45992</v>
      </c>
      <c r="H473" s="709" t="s">
        <v>2549</v>
      </c>
      <c r="I473" s="715" t="s">
        <v>23</v>
      </c>
      <c r="J473" s="1061"/>
      <c r="K473" s="1061"/>
      <c r="L473" s="1061"/>
      <c r="M473" s="1061"/>
      <c r="N473" s="1519"/>
      <c r="O473" s="1519"/>
      <c r="P473" s="1519"/>
    </row>
    <row r="474" spans="3:16" ht="59.25" customHeight="1">
      <c r="C474" s="472" t="s">
        <v>2585</v>
      </c>
      <c r="D474" s="472" t="s">
        <v>2574</v>
      </c>
      <c r="E474" s="711" t="s">
        <v>881</v>
      </c>
      <c r="F474" s="712">
        <v>45658</v>
      </c>
      <c r="G474" s="712">
        <v>45992</v>
      </c>
      <c r="H474" s="709" t="s">
        <v>2575</v>
      </c>
      <c r="I474" s="715" t="s">
        <v>23</v>
      </c>
      <c r="J474" s="1061"/>
      <c r="K474" s="1071">
        <f>2000000/1000000</f>
        <v>2</v>
      </c>
      <c r="L474" s="1061"/>
      <c r="M474" s="1071">
        <f>SUM(J474:L474)</f>
        <v>2</v>
      </c>
      <c r="N474" s="1519"/>
      <c r="O474" s="1519"/>
      <c r="P474" s="1519"/>
    </row>
    <row r="475" spans="3:16" ht="87.75" customHeight="1">
      <c r="C475" s="472" t="s">
        <v>2588</v>
      </c>
      <c r="D475" s="472" t="s">
        <v>2571</v>
      </c>
      <c r="E475" s="711" t="s">
        <v>881</v>
      </c>
      <c r="F475" s="712">
        <v>45658</v>
      </c>
      <c r="G475" s="712">
        <v>45992</v>
      </c>
      <c r="H475" s="709" t="s">
        <v>2572</v>
      </c>
      <c r="I475" s="715" t="s">
        <v>23</v>
      </c>
      <c r="J475" s="1061"/>
      <c r="K475" s="1071">
        <f>5000000/1000000</f>
        <v>5</v>
      </c>
      <c r="L475" s="1061"/>
      <c r="M475" s="1071">
        <f>SUM(J475:L475)</f>
        <v>5</v>
      </c>
      <c r="N475" s="1519"/>
      <c r="O475" s="1519"/>
      <c r="P475" s="1519"/>
    </row>
    <row r="476" spans="3:16" ht="52.5" customHeight="1">
      <c r="C476" s="472" t="s">
        <v>2591</v>
      </c>
      <c r="D476" s="472" t="s">
        <v>2589</v>
      </c>
      <c r="E476" s="711" t="s">
        <v>881</v>
      </c>
      <c r="F476" s="712">
        <v>45658</v>
      </c>
      <c r="G476" s="712">
        <v>45992</v>
      </c>
      <c r="H476" s="709" t="s">
        <v>2590</v>
      </c>
      <c r="I476" s="715" t="s">
        <v>23</v>
      </c>
      <c r="J476" s="1061"/>
      <c r="K476" s="1071">
        <f>1000000/1000000</f>
        <v>1</v>
      </c>
      <c r="L476" s="1061"/>
      <c r="M476" s="1071">
        <f>SUM(J476:L476)</f>
        <v>1</v>
      </c>
      <c r="N476" s="1519"/>
      <c r="O476" s="1519"/>
      <c r="P476" s="1519"/>
    </row>
    <row r="477" spans="3:16" ht="54" customHeight="1">
      <c r="C477" s="472" t="s">
        <v>2594</v>
      </c>
      <c r="D477" s="472" t="s">
        <v>2595</v>
      </c>
      <c r="E477" s="711" t="s">
        <v>881</v>
      </c>
      <c r="F477" s="712">
        <v>45658</v>
      </c>
      <c r="G477" s="712">
        <v>45992</v>
      </c>
      <c r="H477" s="1080" t="s">
        <v>2596</v>
      </c>
      <c r="I477" s="715" t="s">
        <v>23</v>
      </c>
      <c r="J477" s="1061"/>
      <c r="K477" s="1071">
        <f>1000000/1000000</f>
        <v>1</v>
      </c>
      <c r="L477" s="1061"/>
      <c r="M477" s="1071">
        <f>SUM(J477:L477)</f>
        <v>1</v>
      </c>
      <c r="N477" s="1519"/>
      <c r="O477" s="1519"/>
      <c r="P477" s="1519"/>
    </row>
    <row r="478" spans="3:16" ht="68.25" customHeight="1">
      <c r="C478" s="2270" t="s">
        <v>2597</v>
      </c>
      <c r="D478" s="709" t="s">
        <v>2579</v>
      </c>
      <c r="E478" s="711" t="s">
        <v>881</v>
      </c>
      <c r="F478" s="712">
        <v>45658</v>
      </c>
      <c r="G478" s="712">
        <v>45992</v>
      </c>
      <c r="H478" s="2268" t="s">
        <v>2580</v>
      </c>
      <c r="I478" s="2272" t="s">
        <v>23</v>
      </c>
      <c r="J478" s="2261"/>
      <c r="K478" s="2261">
        <f>2000000/1000000</f>
        <v>2</v>
      </c>
      <c r="L478" s="2261"/>
      <c r="M478" s="2261">
        <f>SUM(J478:L478)</f>
        <v>2</v>
      </c>
      <c r="N478" s="1519"/>
      <c r="O478" s="1519"/>
      <c r="P478" s="1519"/>
    </row>
    <row r="479" spans="3:16" ht="48" customHeight="1">
      <c r="C479" s="2270"/>
      <c r="D479" s="709" t="s">
        <v>2581</v>
      </c>
      <c r="E479" s="711" t="s">
        <v>881</v>
      </c>
      <c r="F479" s="712">
        <v>45658</v>
      </c>
      <c r="G479" s="712">
        <v>45992</v>
      </c>
      <c r="H479" s="2271"/>
      <c r="I479" s="2273"/>
      <c r="J479" s="2262"/>
      <c r="K479" s="2262"/>
      <c r="L479" s="2262"/>
      <c r="M479" s="2262"/>
      <c r="N479" s="1519"/>
      <c r="O479" s="1519"/>
      <c r="P479" s="1519"/>
    </row>
    <row r="480" spans="3:16" ht="36.75" customHeight="1">
      <c r="C480" s="2270"/>
      <c r="D480" s="1080" t="s">
        <v>2582</v>
      </c>
      <c r="E480" s="711" t="s">
        <v>881</v>
      </c>
      <c r="F480" s="712">
        <v>45658</v>
      </c>
      <c r="G480" s="712">
        <v>45992</v>
      </c>
      <c r="H480" s="2271"/>
      <c r="I480" s="2273"/>
      <c r="J480" s="2262"/>
      <c r="K480" s="2262"/>
      <c r="L480" s="2262"/>
      <c r="M480" s="2262"/>
      <c r="N480" s="1519"/>
      <c r="O480" s="1519"/>
      <c r="P480" s="1519"/>
    </row>
    <row r="481" spans="3:16" ht="33" customHeight="1">
      <c r="C481" s="2270"/>
      <c r="D481" s="709" t="s">
        <v>2583</v>
      </c>
      <c r="E481" s="711" t="s">
        <v>881</v>
      </c>
      <c r="F481" s="712">
        <v>45658</v>
      </c>
      <c r="G481" s="712">
        <v>45992</v>
      </c>
      <c r="H481" s="2271"/>
      <c r="I481" s="2273"/>
      <c r="J481" s="2262"/>
      <c r="K481" s="2262"/>
      <c r="L481" s="2262"/>
      <c r="M481" s="2262"/>
      <c r="N481" s="1519"/>
      <c r="O481" s="1519"/>
      <c r="P481" s="1519"/>
    </row>
    <row r="482" spans="3:16" ht="39" customHeight="1">
      <c r="C482" s="2270"/>
      <c r="D482" s="709" t="s">
        <v>2584</v>
      </c>
      <c r="E482" s="711" t="s">
        <v>881</v>
      </c>
      <c r="F482" s="712">
        <v>45658</v>
      </c>
      <c r="G482" s="712">
        <v>45992</v>
      </c>
      <c r="H482" s="2269"/>
      <c r="I482" s="2274"/>
      <c r="J482" s="2263"/>
      <c r="K482" s="2263"/>
      <c r="L482" s="2263"/>
      <c r="M482" s="2263"/>
      <c r="N482" s="1519"/>
      <c r="O482" s="1519"/>
      <c r="P482" s="1519"/>
    </row>
    <row r="483" spans="3:16" ht="76.5" customHeight="1">
      <c r="C483" s="472" t="s">
        <v>2600</v>
      </c>
      <c r="D483" s="472" t="s">
        <v>2601</v>
      </c>
      <c r="E483" s="711" t="s">
        <v>881</v>
      </c>
      <c r="F483" s="712">
        <v>45658</v>
      </c>
      <c r="G483" s="712">
        <v>45992</v>
      </c>
      <c r="H483" s="709" t="s">
        <v>2602</v>
      </c>
      <c r="I483" s="715" t="s">
        <v>23</v>
      </c>
      <c r="J483" s="1061"/>
      <c r="K483" s="1061"/>
      <c r="L483" s="1071">
        <f>15150000/1000000</f>
        <v>15.15</v>
      </c>
      <c r="M483" s="1071">
        <f>SUM(J483:L483)</f>
        <v>15.15</v>
      </c>
      <c r="N483" s="1519"/>
      <c r="O483" s="1519"/>
      <c r="P483" s="1519"/>
    </row>
    <row r="484" spans="3:16" ht="58.5" customHeight="1">
      <c r="C484" s="472" t="s">
        <v>2603</v>
      </c>
      <c r="D484" s="1080" t="s">
        <v>2551</v>
      </c>
      <c r="E484" s="711" t="s">
        <v>881</v>
      </c>
      <c r="F484" s="712">
        <v>45658</v>
      </c>
      <c r="G484" s="712">
        <v>45992</v>
      </c>
      <c r="H484" s="709" t="s">
        <v>2552</v>
      </c>
      <c r="I484" s="715" t="s">
        <v>23</v>
      </c>
      <c r="J484" s="1061"/>
      <c r="K484" s="1061"/>
      <c r="L484" s="1061"/>
      <c r="M484" s="1061"/>
      <c r="N484" s="1519"/>
      <c r="O484" s="1519"/>
      <c r="P484" s="1519"/>
    </row>
    <row r="485" spans="3:16" ht="60.75" customHeight="1">
      <c r="C485" s="472" t="s">
        <v>3443</v>
      </c>
      <c r="D485" s="1080" t="s">
        <v>2554</v>
      </c>
      <c r="E485" s="711" t="s">
        <v>881</v>
      </c>
      <c r="F485" s="712">
        <v>45658</v>
      </c>
      <c r="G485" s="712">
        <v>45992</v>
      </c>
      <c r="H485" s="709" t="s">
        <v>2555</v>
      </c>
      <c r="I485" s="715" t="s">
        <v>23</v>
      </c>
      <c r="J485" s="1061"/>
      <c r="K485" s="1071">
        <f>13000000/1000000</f>
        <v>13</v>
      </c>
      <c r="L485" s="1061"/>
      <c r="M485" s="1071">
        <f>SUM(J485:L485)</f>
        <v>13</v>
      </c>
      <c r="N485" s="1519"/>
      <c r="O485" s="1519"/>
      <c r="P485" s="1519"/>
    </row>
    <row r="486" spans="3:16" ht="51" customHeight="1">
      <c r="C486" s="472" t="s">
        <v>3444</v>
      </c>
      <c r="D486" s="1080" t="s">
        <v>2556</v>
      </c>
      <c r="E486" s="711" t="s">
        <v>881</v>
      </c>
      <c r="F486" s="712">
        <v>45658</v>
      </c>
      <c r="G486" s="712">
        <v>45992</v>
      </c>
      <c r="H486" s="709" t="s">
        <v>2557</v>
      </c>
      <c r="I486" s="715" t="s">
        <v>23</v>
      </c>
      <c r="J486" s="1061"/>
      <c r="K486" s="1071">
        <v>25</v>
      </c>
      <c r="L486" s="1061"/>
      <c r="M486" s="1071">
        <f>SUM(J486:L486)</f>
        <v>25</v>
      </c>
      <c r="N486" s="1519"/>
      <c r="O486" s="1519"/>
      <c r="P486" s="1519"/>
    </row>
    <row r="487" spans="3:16" ht="52.5" customHeight="1">
      <c r="C487" s="472" t="s">
        <v>3445</v>
      </c>
      <c r="D487" s="709" t="s">
        <v>2567</v>
      </c>
      <c r="E487" s="711" t="s">
        <v>881</v>
      </c>
      <c r="F487" s="712">
        <v>45658</v>
      </c>
      <c r="G487" s="712">
        <v>45992</v>
      </c>
      <c r="H487" s="709" t="s">
        <v>2568</v>
      </c>
      <c r="I487" s="715" t="s">
        <v>23</v>
      </c>
      <c r="J487" s="1061"/>
      <c r="K487" s="1071">
        <f>2000000/1000000</f>
        <v>2</v>
      </c>
      <c r="L487" s="1061"/>
      <c r="M487" s="1071">
        <f>SUM(J487:L487)</f>
        <v>2</v>
      </c>
      <c r="N487" s="1519"/>
      <c r="O487" s="1519"/>
      <c r="P487" s="1519"/>
    </row>
    <row r="488" spans="3:16" ht="91.5" customHeight="1">
      <c r="C488" s="472" t="s">
        <v>3446</v>
      </c>
      <c r="D488" s="709" t="s">
        <v>2586</v>
      </c>
      <c r="E488" s="711" t="s">
        <v>881</v>
      </c>
      <c r="F488" s="712">
        <v>45658</v>
      </c>
      <c r="G488" s="712">
        <v>45992</v>
      </c>
      <c r="H488" s="709" t="s">
        <v>2587</v>
      </c>
      <c r="I488" s="715" t="s">
        <v>23</v>
      </c>
      <c r="J488" s="1061"/>
      <c r="K488" s="1061"/>
      <c r="L488" s="1061"/>
      <c r="M488" s="1061"/>
      <c r="N488" s="1519"/>
      <c r="O488" s="1519"/>
      <c r="P488" s="1519"/>
    </row>
    <row r="489" spans="3:16" ht="80.25" customHeight="1">
      <c r="C489" s="472" t="s">
        <v>3447</v>
      </c>
      <c r="D489" s="1080" t="s">
        <v>2592</v>
      </c>
      <c r="E489" s="711" t="s">
        <v>881</v>
      </c>
      <c r="F489" s="712">
        <v>45658</v>
      </c>
      <c r="G489" s="712">
        <v>45992</v>
      </c>
      <c r="H489" s="709" t="s">
        <v>2593</v>
      </c>
      <c r="I489" s="715" t="s">
        <v>23</v>
      </c>
      <c r="J489" s="1061"/>
      <c r="K489" s="1061"/>
      <c r="L489" s="1061"/>
      <c r="M489" s="1071"/>
      <c r="N489" s="1519"/>
      <c r="O489" s="1519"/>
      <c r="P489" s="1519"/>
    </row>
    <row r="490" spans="3:16" ht="73.5" customHeight="1">
      <c r="C490" s="472" t="s">
        <v>3448</v>
      </c>
      <c r="D490" s="1080" t="s">
        <v>2598</v>
      </c>
      <c r="E490" s="711" t="s">
        <v>881</v>
      </c>
      <c r="F490" s="712">
        <v>45658</v>
      </c>
      <c r="G490" s="712">
        <v>45992</v>
      </c>
      <c r="H490" s="709" t="s">
        <v>2599</v>
      </c>
      <c r="I490" s="715" t="s">
        <v>23</v>
      </c>
      <c r="J490" s="1061"/>
      <c r="K490" s="1061"/>
      <c r="L490" s="1061"/>
      <c r="M490" s="1071"/>
      <c r="N490" s="1519"/>
      <c r="O490" s="1519"/>
      <c r="P490" s="1519"/>
    </row>
    <row r="491" spans="3:16" ht="45" customHeight="1">
      <c r="C491" s="472" t="s">
        <v>3449</v>
      </c>
      <c r="D491" s="709" t="s">
        <v>2604</v>
      </c>
      <c r="E491" s="711" t="s">
        <v>881</v>
      </c>
      <c r="F491" s="712">
        <v>45658</v>
      </c>
      <c r="G491" s="712">
        <v>45992</v>
      </c>
      <c r="H491" s="709" t="s">
        <v>2605</v>
      </c>
      <c r="I491" s="715" t="s">
        <v>23</v>
      </c>
      <c r="J491" s="1061"/>
      <c r="K491" s="1061">
        <v>25</v>
      </c>
      <c r="L491" s="1071">
        <f>14000000/1000000</f>
        <v>14</v>
      </c>
      <c r="M491" s="1071">
        <f>SUM(J491:L491)</f>
        <v>39</v>
      </c>
      <c r="N491" s="1519"/>
      <c r="O491" s="1519"/>
      <c r="P491" s="1519"/>
    </row>
    <row r="492" spans="3:16" ht="33.75" customHeight="1">
      <c r="C492" s="2264" t="s">
        <v>3251</v>
      </c>
      <c r="D492" s="2265"/>
      <c r="E492" s="2265"/>
      <c r="F492" s="2265"/>
      <c r="G492" s="2265"/>
      <c r="H492" s="2265"/>
      <c r="I492" s="2266"/>
      <c r="J492" s="1349">
        <f>SUM(J447:J491)</f>
        <v>65</v>
      </c>
      <c r="K492" s="1349">
        <f>SUM(K447:K491)</f>
        <v>276.5</v>
      </c>
      <c r="L492" s="1349">
        <f>SUM(L447:L491)</f>
        <v>90.15</v>
      </c>
      <c r="M492" s="1350">
        <f>SUM(J492:L492)</f>
        <v>431.65</v>
      </c>
      <c r="N492" s="1351"/>
      <c r="O492" s="1351"/>
      <c r="P492" s="1351"/>
    </row>
    <row r="493" spans="3:16" ht="39.75" customHeight="1">
      <c r="C493" s="1798" t="s">
        <v>226</v>
      </c>
      <c r="D493" s="1799"/>
      <c r="E493" s="1799"/>
      <c r="F493" s="1799"/>
      <c r="G493" s="1799"/>
      <c r="H493" s="1799"/>
      <c r="I493" s="1799"/>
      <c r="J493" s="1799"/>
      <c r="K493" s="1799"/>
      <c r="L493" s="1799"/>
      <c r="M493" s="1799"/>
      <c r="N493" s="1799"/>
      <c r="O493" s="1799"/>
      <c r="P493" s="1800"/>
    </row>
    <row r="494" spans="3:16" ht="81.75" customHeight="1">
      <c r="C494" s="469" t="s">
        <v>3390</v>
      </c>
      <c r="D494" s="710" t="s">
        <v>598</v>
      </c>
      <c r="E494" s="713" t="s">
        <v>227</v>
      </c>
      <c r="F494" s="712">
        <v>45658</v>
      </c>
      <c r="G494" s="712">
        <v>45992</v>
      </c>
      <c r="H494" s="1520" t="s">
        <v>642</v>
      </c>
      <c r="I494" s="1532" t="s">
        <v>23</v>
      </c>
      <c r="J494" s="1677">
        <v>8</v>
      </c>
      <c r="K494" s="1678">
        <v>8</v>
      </c>
      <c r="L494" s="1678"/>
      <c r="M494" s="1677">
        <f>SUM(J494:L494)</f>
        <v>16</v>
      </c>
      <c r="N494" s="71"/>
      <c r="O494" s="71"/>
      <c r="P494" s="71"/>
    </row>
    <row r="495" spans="3:16" ht="271.5" customHeight="1">
      <c r="C495" s="894" t="s">
        <v>3389</v>
      </c>
      <c r="D495" s="685" t="s">
        <v>2790</v>
      </c>
      <c r="E495" s="686" t="s">
        <v>227</v>
      </c>
      <c r="F495" s="640">
        <v>45658</v>
      </c>
      <c r="G495" s="640">
        <v>45992</v>
      </c>
      <c r="H495" s="685" t="s">
        <v>2791</v>
      </c>
      <c r="I495" s="686" t="s">
        <v>23</v>
      </c>
      <c r="J495" s="1679">
        <v>2</v>
      </c>
      <c r="K495" s="1680"/>
      <c r="L495" s="1680"/>
      <c r="M495" s="1681">
        <f>SUM(J495:L495)</f>
        <v>2</v>
      </c>
      <c r="N495" s="865"/>
      <c r="O495" s="865"/>
      <c r="P495" s="865"/>
    </row>
    <row r="496" spans="3:16" ht="108">
      <c r="C496" s="894" t="s">
        <v>3391</v>
      </c>
      <c r="D496" s="685" t="s">
        <v>2792</v>
      </c>
      <c r="E496" s="686" t="s">
        <v>227</v>
      </c>
      <c r="F496" s="640">
        <v>45658</v>
      </c>
      <c r="G496" s="640">
        <v>45992</v>
      </c>
      <c r="H496" s="685" t="s">
        <v>1654</v>
      </c>
      <c r="I496" s="686" t="s">
        <v>23</v>
      </c>
      <c r="J496" s="1679"/>
      <c r="K496" s="1680"/>
      <c r="L496" s="1680"/>
      <c r="M496" s="1681"/>
      <c r="N496" s="71"/>
      <c r="O496" s="71"/>
      <c r="P496" s="71"/>
    </row>
    <row r="497" spans="1:16" ht="18">
      <c r="C497" s="886" t="s">
        <v>3392</v>
      </c>
      <c r="D497" s="682" t="s">
        <v>423</v>
      </c>
      <c r="E497" s="683"/>
      <c r="F497" s="684"/>
      <c r="G497" s="684"/>
      <c r="H497" s="683"/>
      <c r="I497" s="683"/>
      <c r="J497" s="1680"/>
      <c r="K497" s="1680"/>
      <c r="L497" s="1680"/>
      <c r="M497" s="1682"/>
      <c r="N497" s="71"/>
      <c r="O497" s="71"/>
      <c r="P497" s="71"/>
    </row>
    <row r="498" spans="1:16" ht="168">
      <c r="C498" s="894" t="s">
        <v>3393</v>
      </c>
      <c r="D498" s="685" t="s">
        <v>2793</v>
      </c>
      <c r="E498" s="686" t="s">
        <v>227</v>
      </c>
      <c r="F498" s="640">
        <v>45658</v>
      </c>
      <c r="G498" s="640">
        <v>45992</v>
      </c>
      <c r="H498" s="685" t="s">
        <v>2794</v>
      </c>
      <c r="I498" s="686" t="s">
        <v>23</v>
      </c>
      <c r="J498" s="1679">
        <v>2.33</v>
      </c>
      <c r="K498" s="1680">
        <v>0.2</v>
      </c>
      <c r="L498" s="1680"/>
      <c r="M498" s="1681">
        <f>SUM(J498:L498)</f>
        <v>2.5300000000000002</v>
      </c>
      <c r="N498" s="71"/>
      <c r="O498" s="71"/>
      <c r="P498" s="71"/>
    </row>
    <row r="499" spans="1:16" ht="24">
      <c r="C499" s="894" t="s">
        <v>3394</v>
      </c>
      <c r="D499" s="685" t="s">
        <v>2795</v>
      </c>
      <c r="E499" s="686" t="s">
        <v>227</v>
      </c>
      <c r="F499" s="640">
        <v>45658</v>
      </c>
      <c r="G499" s="640">
        <v>45992</v>
      </c>
      <c r="H499" s="685" t="s">
        <v>2796</v>
      </c>
      <c r="I499" s="686" t="s">
        <v>23</v>
      </c>
      <c r="J499" s="1680"/>
      <c r="K499" s="1680"/>
      <c r="L499" s="1679">
        <v>5</v>
      </c>
      <c r="M499" s="1681">
        <f>SUM(J499:L499)</f>
        <v>5</v>
      </c>
      <c r="N499" s="71"/>
      <c r="O499" s="71"/>
      <c r="P499" s="71"/>
    </row>
    <row r="500" spans="1:16" ht="108">
      <c r="C500" s="894" t="s">
        <v>3395</v>
      </c>
      <c r="D500" s="685" t="s">
        <v>2797</v>
      </c>
      <c r="E500" s="686" t="s">
        <v>227</v>
      </c>
      <c r="F500" s="640">
        <v>45658</v>
      </c>
      <c r="G500" s="640">
        <v>45992</v>
      </c>
      <c r="H500" s="685" t="s">
        <v>2798</v>
      </c>
      <c r="I500" s="686" t="s">
        <v>23</v>
      </c>
      <c r="J500" s="1680"/>
      <c r="K500" s="1680"/>
      <c r="L500" s="1679">
        <v>1.54</v>
      </c>
      <c r="M500" s="1681">
        <f>SUM(J500:L500)</f>
        <v>1.54</v>
      </c>
      <c r="N500" s="71"/>
      <c r="O500" s="71"/>
      <c r="P500" s="71"/>
    </row>
    <row r="501" spans="1:16" ht="30" customHeight="1">
      <c r="C501" s="412" t="s">
        <v>3396</v>
      </c>
      <c r="D501" s="360" t="s">
        <v>2799</v>
      </c>
      <c r="E501" s="361" t="s">
        <v>227</v>
      </c>
      <c r="F501" s="353">
        <v>45658</v>
      </c>
      <c r="G501" s="353">
        <v>45992</v>
      </c>
      <c r="H501" s="360" t="s">
        <v>2800</v>
      </c>
      <c r="I501" s="361" t="s">
        <v>72</v>
      </c>
      <c r="J501" s="1018"/>
      <c r="K501" s="1018"/>
      <c r="L501" s="1018"/>
      <c r="M501" s="1020"/>
      <c r="N501" s="71"/>
      <c r="O501" s="71"/>
      <c r="P501" s="71"/>
    </row>
    <row r="502" spans="1:16" ht="96">
      <c r="C502" s="412" t="s">
        <v>3397</v>
      </c>
      <c r="D502" s="360" t="s">
        <v>2801</v>
      </c>
      <c r="E502" s="361" t="s">
        <v>227</v>
      </c>
      <c r="F502" s="353">
        <v>45658</v>
      </c>
      <c r="G502" s="353">
        <v>45992</v>
      </c>
      <c r="H502" s="360" t="s">
        <v>2802</v>
      </c>
      <c r="I502" s="361" t="s">
        <v>72</v>
      </c>
      <c r="J502" s="1018"/>
      <c r="K502" s="1018"/>
      <c r="L502" s="1019">
        <v>6.1</v>
      </c>
      <c r="M502" s="1021">
        <f>SUM(J502:L502)</f>
        <v>6.1</v>
      </c>
      <c r="N502" s="71"/>
      <c r="O502" s="71"/>
      <c r="P502" s="71"/>
    </row>
    <row r="503" spans="1:16" ht="144">
      <c r="C503" s="894" t="s">
        <v>3398</v>
      </c>
      <c r="D503" s="685" t="s">
        <v>2803</v>
      </c>
      <c r="E503" s="686" t="s">
        <v>227</v>
      </c>
      <c r="F503" s="640">
        <v>45658</v>
      </c>
      <c r="G503" s="640">
        <v>45992</v>
      </c>
      <c r="H503" s="685" t="s">
        <v>2804</v>
      </c>
      <c r="I503" s="686" t="s">
        <v>23</v>
      </c>
      <c r="J503" s="1680"/>
      <c r="K503" s="1679">
        <v>2</v>
      </c>
      <c r="L503" s="1679">
        <v>13</v>
      </c>
      <c r="M503" s="1681">
        <f>SUM(J503:L503)</f>
        <v>15</v>
      </c>
      <c r="N503" s="71"/>
      <c r="O503" s="71"/>
      <c r="P503" s="71"/>
    </row>
    <row r="504" spans="1:16" ht="18">
      <c r="C504" s="894" t="s">
        <v>3399</v>
      </c>
      <c r="D504" s="682" t="s">
        <v>422</v>
      </c>
      <c r="E504" s="683"/>
      <c r="F504" s="684"/>
      <c r="G504" s="684"/>
      <c r="H504" s="683"/>
      <c r="I504" s="683"/>
      <c r="J504" s="1680"/>
      <c r="K504" s="1680"/>
      <c r="L504" s="1680"/>
      <c r="M504" s="1682"/>
      <c r="N504" s="71"/>
      <c r="O504" s="71"/>
      <c r="P504" s="71"/>
    </row>
    <row r="505" spans="1:16" ht="48.75" customHeight="1">
      <c r="C505" s="894" t="s">
        <v>3400</v>
      </c>
      <c r="D505" s="685" t="s">
        <v>3402</v>
      </c>
      <c r="E505" s="686" t="s">
        <v>227</v>
      </c>
      <c r="F505" s="640">
        <v>45658</v>
      </c>
      <c r="G505" s="640">
        <v>45992</v>
      </c>
      <c r="H505" s="685" t="s">
        <v>3402</v>
      </c>
      <c r="I505" s="686" t="s">
        <v>23</v>
      </c>
      <c r="J505" s="1680"/>
      <c r="K505" s="1679">
        <v>10</v>
      </c>
      <c r="L505" s="1680"/>
      <c r="M505" s="1681">
        <f>SUM(J505:L505)</f>
        <v>10</v>
      </c>
      <c r="N505" s="71"/>
      <c r="O505" s="71"/>
      <c r="P505" s="71"/>
    </row>
    <row r="506" spans="1:16" ht="45" customHeight="1">
      <c r="C506" s="894" t="s">
        <v>3401</v>
      </c>
      <c r="D506" s="685" t="s">
        <v>3403</v>
      </c>
      <c r="E506" s="686" t="s">
        <v>227</v>
      </c>
      <c r="F506" s="640">
        <v>45658</v>
      </c>
      <c r="G506" s="640">
        <v>45992</v>
      </c>
      <c r="H506" s="685" t="s">
        <v>3404</v>
      </c>
      <c r="I506" s="686" t="s">
        <v>23</v>
      </c>
      <c r="J506" s="1680"/>
      <c r="K506" s="1680">
        <v>1</v>
      </c>
      <c r="L506" s="1680"/>
      <c r="M506" s="1682">
        <f>SUM(J506:L506)</f>
        <v>1</v>
      </c>
      <c r="N506" s="71"/>
      <c r="O506" s="71"/>
      <c r="P506" s="71"/>
    </row>
    <row r="507" spans="1:16" ht="34.5" customHeight="1">
      <c r="C507" s="2267" t="s">
        <v>228</v>
      </c>
      <c r="D507" s="2267"/>
      <c r="E507" s="2267"/>
      <c r="F507" s="2267"/>
      <c r="G507" s="2267"/>
      <c r="H507" s="2267"/>
      <c r="I507" s="2267"/>
      <c r="J507" s="1348">
        <f>SUM(J494:J506)</f>
        <v>12.33</v>
      </c>
      <c r="K507" s="1348">
        <f>SUM(K494:K506)</f>
        <v>21.2</v>
      </c>
      <c r="L507" s="1348">
        <f>SUM(L494:L506)</f>
        <v>25.64</v>
      </c>
      <c r="M507" s="1348">
        <f>SUM(J507:L507)</f>
        <v>59.17</v>
      </c>
      <c r="N507" s="1348"/>
      <c r="O507" s="1348"/>
      <c r="P507" s="1348"/>
    </row>
    <row r="508" spans="1:16" ht="54" customHeight="1">
      <c r="C508" s="2282" t="s">
        <v>200</v>
      </c>
      <c r="D508" s="2283"/>
      <c r="E508" s="2283"/>
      <c r="F508" s="2283"/>
      <c r="G508" s="2283"/>
      <c r="H508" s="2283"/>
      <c r="I508" s="2284"/>
      <c r="J508" s="91">
        <f>J103+J148+J175+J277+J321+J340+J353+J445+J492+J507</f>
        <v>393.97500000000002</v>
      </c>
      <c r="K508" s="91">
        <f t="shared" ref="K508:P508" si="27">K103+K148+K175+K277+K321+K340+K353+K445+K492+K507</f>
        <v>1203.5465000000002</v>
      </c>
      <c r="L508" s="91">
        <f t="shared" si="27"/>
        <v>753.59999999999991</v>
      </c>
      <c r="M508" s="91">
        <f t="shared" si="27"/>
        <v>2351.1215000000002</v>
      </c>
      <c r="N508" s="91">
        <f t="shared" si="27"/>
        <v>0</v>
      </c>
      <c r="O508" s="91">
        <f t="shared" si="27"/>
        <v>0</v>
      </c>
      <c r="P508" s="91">
        <f t="shared" si="27"/>
        <v>0</v>
      </c>
    </row>
    <row r="509" spans="1:16" ht="54" customHeight="1">
      <c r="A509" s="23"/>
      <c r="B509" s="23"/>
      <c r="C509" s="1419"/>
      <c r="D509" s="1419"/>
      <c r="E509" s="1419"/>
      <c r="F509" s="1419"/>
      <c r="G509" s="1419"/>
      <c r="H509" s="1419"/>
      <c r="I509" s="1419"/>
      <c r="J509" s="1420"/>
      <c r="K509" s="1420"/>
      <c r="L509" s="1420"/>
      <c r="M509" s="1420">
        <v>2351.12</v>
      </c>
      <c r="N509" s="1421"/>
      <c r="O509" s="1421"/>
      <c r="P509" s="1421"/>
    </row>
    <row r="510" spans="1:16" ht="39" customHeight="1">
      <c r="C510" s="201"/>
      <c r="D510" s="201"/>
      <c r="E510" s="201"/>
      <c r="F510" s="201"/>
      <c r="G510" s="201"/>
      <c r="H510" s="201"/>
      <c r="I510" s="201"/>
      <c r="J510" s="201"/>
      <c r="K510" s="201"/>
      <c r="L510" s="201"/>
      <c r="M510" s="1229"/>
      <c r="N510" s="201"/>
      <c r="O510" s="201"/>
      <c r="P510" s="201"/>
    </row>
    <row r="511" spans="1:16" ht="33" customHeight="1">
      <c r="C511" s="201"/>
      <c r="D511" s="201"/>
      <c r="E511" s="201"/>
      <c r="F511" s="201"/>
      <c r="G511" s="201"/>
      <c r="H511" s="201"/>
      <c r="I511" s="201"/>
      <c r="J511" s="201"/>
      <c r="K511" s="201"/>
      <c r="L511" s="201"/>
      <c r="M511" s="201"/>
      <c r="N511" s="201"/>
      <c r="O511" s="201"/>
      <c r="P511" s="201"/>
    </row>
    <row r="512" spans="1:16" ht="47.25" customHeight="1">
      <c r="C512" s="201"/>
      <c r="D512" s="201"/>
      <c r="E512" s="2197" t="s">
        <v>248</v>
      </c>
      <c r="F512" s="2197"/>
      <c r="G512" s="2197"/>
      <c r="H512" s="2197"/>
      <c r="I512" s="2197" t="s">
        <v>9</v>
      </c>
      <c r="J512" s="2197"/>
      <c r="K512" s="2197"/>
      <c r="L512" s="2197"/>
      <c r="M512" s="2222" t="s">
        <v>901</v>
      </c>
      <c r="N512" s="2222"/>
      <c r="O512" s="201"/>
      <c r="P512" s="201"/>
    </row>
    <row r="513" spans="3:16" ht="43.5" customHeight="1">
      <c r="C513" s="201"/>
      <c r="D513" s="201"/>
      <c r="E513" s="2197"/>
      <c r="F513" s="2197"/>
      <c r="G513" s="2197"/>
      <c r="H513" s="2197"/>
      <c r="I513" s="1530" t="s">
        <v>249</v>
      </c>
      <c r="J513" s="1530" t="s">
        <v>125</v>
      </c>
      <c r="K513" s="1530" t="s">
        <v>250</v>
      </c>
      <c r="L513" s="1530" t="s">
        <v>251</v>
      </c>
      <c r="M513" s="1530" t="s">
        <v>896</v>
      </c>
      <c r="N513" s="1530" t="s">
        <v>897</v>
      </c>
      <c r="O513" s="92"/>
      <c r="P513" s="201"/>
    </row>
    <row r="514" spans="3:16" ht="24.95" customHeight="1">
      <c r="C514" s="201"/>
      <c r="D514" s="201"/>
      <c r="E514" s="1423" t="s">
        <v>108</v>
      </c>
      <c r="F514" s="93"/>
      <c r="G514" s="93"/>
      <c r="H514" s="96"/>
      <c r="I514" s="98"/>
      <c r="J514" s="98"/>
      <c r="K514" s="98"/>
      <c r="L514" s="98"/>
      <c r="M514" s="98"/>
      <c r="N514" s="98"/>
      <c r="O514" s="201"/>
      <c r="P514" s="201"/>
    </row>
    <row r="515" spans="3:16" ht="24.95" customHeight="1">
      <c r="C515" s="201"/>
      <c r="D515" s="201"/>
      <c r="E515" s="96" t="s">
        <v>3716</v>
      </c>
      <c r="F515" s="97"/>
      <c r="G515" s="97"/>
      <c r="H515" s="97"/>
      <c r="I515" s="304">
        <f t="shared" ref="I515:N515" si="28">J103</f>
        <v>196.5</v>
      </c>
      <c r="J515" s="304">
        <f t="shared" si="28"/>
        <v>154.94999999999999</v>
      </c>
      <c r="K515" s="304">
        <f t="shared" si="28"/>
        <v>86.3</v>
      </c>
      <c r="L515" s="304">
        <f t="shared" si="28"/>
        <v>437.75</v>
      </c>
      <c r="M515" s="304">
        <f t="shared" si="28"/>
        <v>0</v>
      </c>
      <c r="N515" s="304">
        <f t="shared" si="28"/>
        <v>0</v>
      </c>
      <c r="O515" s="201"/>
      <c r="P515" s="201"/>
    </row>
    <row r="516" spans="3:16" ht="24.95" customHeight="1">
      <c r="C516" s="201"/>
      <c r="D516" s="201"/>
      <c r="E516" s="96" t="s">
        <v>3717</v>
      </c>
      <c r="F516" s="97"/>
      <c r="G516" s="97"/>
      <c r="H516" s="97"/>
      <c r="I516" s="304">
        <f t="shared" ref="I516:N516" si="29">J148</f>
        <v>15</v>
      </c>
      <c r="J516" s="304">
        <f t="shared" si="29"/>
        <v>21.399999999999995</v>
      </c>
      <c r="K516" s="304">
        <f t="shared" si="29"/>
        <v>0</v>
      </c>
      <c r="L516" s="304">
        <f t="shared" si="29"/>
        <v>36.399999999999991</v>
      </c>
      <c r="M516" s="304">
        <f t="shared" si="29"/>
        <v>0</v>
      </c>
      <c r="N516" s="304">
        <f t="shared" si="29"/>
        <v>0</v>
      </c>
      <c r="O516" s="201"/>
      <c r="P516" s="201"/>
    </row>
    <row r="517" spans="3:16" ht="24.95" customHeight="1">
      <c r="C517" s="201"/>
      <c r="D517" s="201"/>
      <c r="E517" s="96" t="s">
        <v>3718</v>
      </c>
      <c r="F517" s="97"/>
      <c r="G517" s="97"/>
      <c r="H517" s="97"/>
      <c r="I517" s="304">
        <f t="shared" ref="I517:N517" si="30">J175</f>
        <v>14.334999999999999</v>
      </c>
      <c r="J517" s="304">
        <f t="shared" si="30"/>
        <v>50.7</v>
      </c>
      <c r="K517" s="304">
        <f t="shared" si="30"/>
        <v>91.3</v>
      </c>
      <c r="L517" s="304">
        <f t="shared" si="30"/>
        <v>156.33500000000001</v>
      </c>
      <c r="M517" s="304">
        <f t="shared" si="30"/>
        <v>0</v>
      </c>
      <c r="N517" s="304">
        <f t="shared" si="30"/>
        <v>0</v>
      </c>
      <c r="O517" s="201"/>
      <c r="P517" s="201"/>
    </row>
    <row r="518" spans="3:16" ht="24.95" customHeight="1">
      <c r="C518" s="201"/>
      <c r="D518" s="201"/>
      <c r="E518" s="96" t="s">
        <v>3719</v>
      </c>
      <c r="F518" s="97"/>
      <c r="G518" s="97"/>
      <c r="H518" s="97"/>
      <c r="I518" s="304">
        <f t="shared" ref="I518:N518" si="31">J277</f>
        <v>47.260000000000005</v>
      </c>
      <c r="J518" s="304">
        <f t="shared" si="31"/>
        <v>229.70350000000002</v>
      </c>
      <c r="K518" s="304">
        <f t="shared" si="31"/>
        <v>19.95</v>
      </c>
      <c r="L518" s="304">
        <f t="shared" si="31"/>
        <v>296.9135</v>
      </c>
      <c r="M518" s="304">
        <f t="shared" si="31"/>
        <v>0</v>
      </c>
      <c r="N518" s="304">
        <f t="shared" si="31"/>
        <v>0</v>
      </c>
      <c r="O518" s="201"/>
      <c r="P518" s="201"/>
    </row>
    <row r="519" spans="3:16" ht="24.95" customHeight="1">
      <c r="C519" s="201"/>
      <c r="D519" s="201"/>
      <c r="E519" s="96" t="s">
        <v>3720</v>
      </c>
      <c r="F519" s="97"/>
      <c r="G519" s="97"/>
      <c r="H519" s="97"/>
      <c r="I519" s="304">
        <f t="shared" ref="I519:N519" si="32">J321</f>
        <v>12.5</v>
      </c>
      <c r="J519" s="304">
        <f t="shared" si="32"/>
        <v>126.20000000000002</v>
      </c>
      <c r="K519" s="304">
        <f t="shared" si="32"/>
        <v>53</v>
      </c>
      <c r="L519" s="304">
        <f t="shared" si="32"/>
        <v>191.70000000000002</v>
      </c>
      <c r="M519" s="304">
        <f t="shared" si="32"/>
        <v>0</v>
      </c>
      <c r="N519" s="304">
        <f t="shared" si="32"/>
        <v>0</v>
      </c>
      <c r="O519" s="201"/>
      <c r="P519" s="201"/>
    </row>
    <row r="520" spans="3:16" ht="24.95" customHeight="1">
      <c r="C520" s="201"/>
      <c r="D520" s="201"/>
      <c r="E520" s="96" t="s">
        <v>3721</v>
      </c>
      <c r="F520" s="97"/>
      <c r="G520" s="97"/>
      <c r="H520" s="97"/>
      <c r="I520" s="304">
        <f t="shared" ref="I520:N520" si="33">J340</f>
        <v>10.15</v>
      </c>
      <c r="J520" s="304">
        <f t="shared" si="33"/>
        <v>8.0730000000000004</v>
      </c>
      <c r="K520" s="304">
        <f t="shared" si="33"/>
        <v>0</v>
      </c>
      <c r="L520" s="304">
        <f t="shared" si="33"/>
        <v>18.222999999999999</v>
      </c>
      <c r="M520" s="304">
        <f t="shared" si="33"/>
        <v>0</v>
      </c>
      <c r="N520" s="304">
        <f t="shared" si="33"/>
        <v>0</v>
      </c>
      <c r="O520" s="201"/>
      <c r="P520" s="201"/>
    </row>
    <row r="521" spans="3:16" ht="24.95" customHeight="1">
      <c r="C521" s="201"/>
      <c r="D521" s="201"/>
      <c r="E521" s="96" t="s">
        <v>3722</v>
      </c>
      <c r="F521" s="97"/>
      <c r="G521" s="97"/>
      <c r="H521" s="97"/>
      <c r="I521" s="304">
        <f t="shared" ref="I521:N521" si="34">J353</f>
        <v>1.3</v>
      </c>
      <c r="J521" s="304">
        <f t="shared" si="34"/>
        <v>2.2999999999999998</v>
      </c>
      <c r="K521" s="304">
        <f t="shared" si="34"/>
        <v>2.2599999999999998</v>
      </c>
      <c r="L521" s="304">
        <f t="shared" si="34"/>
        <v>5.8599999999999994</v>
      </c>
      <c r="M521" s="304">
        <f t="shared" si="34"/>
        <v>0</v>
      </c>
      <c r="N521" s="304">
        <f t="shared" si="34"/>
        <v>0</v>
      </c>
      <c r="O521" s="201"/>
      <c r="P521" s="201"/>
    </row>
    <row r="522" spans="3:16" ht="24.95" customHeight="1">
      <c r="C522" s="201"/>
      <c r="D522" s="201"/>
      <c r="E522" s="96" t="s">
        <v>3723</v>
      </c>
      <c r="F522" s="97"/>
      <c r="G522" s="97"/>
      <c r="H522" s="97"/>
      <c r="I522" s="304">
        <f>J445</f>
        <v>19.600000000000001</v>
      </c>
      <c r="J522" s="304">
        <f t="shared" ref="J522:N522" si="35">K445</f>
        <v>312.5200000000001</v>
      </c>
      <c r="K522" s="304">
        <f t="shared" si="35"/>
        <v>385</v>
      </c>
      <c r="L522" s="304">
        <f t="shared" si="35"/>
        <v>717.12000000000012</v>
      </c>
      <c r="M522" s="304">
        <f t="shared" si="35"/>
        <v>0</v>
      </c>
      <c r="N522" s="304">
        <f t="shared" si="35"/>
        <v>0</v>
      </c>
      <c r="O522" s="201"/>
      <c r="P522" s="201"/>
    </row>
    <row r="523" spans="3:16" ht="24.95" customHeight="1">
      <c r="C523" s="201"/>
      <c r="D523" s="201"/>
      <c r="E523" s="96" t="s">
        <v>3724</v>
      </c>
      <c r="F523" s="97"/>
      <c r="G523" s="97"/>
      <c r="H523" s="97"/>
      <c r="I523" s="304">
        <f>J492</f>
        <v>65</v>
      </c>
      <c r="J523" s="304">
        <f t="shared" ref="J523:N523" si="36">K492</f>
        <v>276.5</v>
      </c>
      <c r="K523" s="304">
        <f t="shared" si="36"/>
        <v>90.15</v>
      </c>
      <c r="L523" s="304">
        <f t="shared" si="36"/>
        <v>431.65</v>
      </c>
      <c r="M523" s="304">
        <f t="shared" si="36"/>
        <v>0</v>
      </c>
      <c r="N523" s="304">
        <f t="shared" si="36"/>
        <v>0</v>
      </c>
      <c r="O523" s="201"/>
      <c r="P523" s="201"/>
    </row>
    <row r="524" spans="3:16" ht="24.95" customHeight="1">
      <c r="C524" s="201"/>
      <c r="D524" s="201"/>
      <c r="E524" s="94" t="s">
        <v>3725</v>
      </c>
      <c r="F524" s="97"/>
      <c r="G524" s="97"/>
      <c r="H524" s="97"/>
      <c r="I524" s="304">
        <f>J507</f>
        <v>12.33</v>
      </c>
      <c r="J524" s="304">
        <f t="shared" ref="J524:N524" si="37">K507</f>
        <v>21.2</v>
      </c>
      <c r="K524" s="304">
        <f t="shared" si="37"/>
        <v>25.64</v>
      </c>
      <c r="L524" s="304">
        <f t="shared" si="37"/>
        <v>59.17</v>
      </c>
      <c r="M524" s="304">
        <f t="shared" si="37"/>
        <v>0</v>
      </c>
      <c r="N524" s="304">
        <f t="shared" si="37"/>
        <v>0</v>
      </c>
      <c r="O524" s="201"/>
      <c r="P524" s="201"/>
    </row>
    <row r="525" spans="3:16" ht="24.95" customHeight="1">
      <c r="C525" s="201"/>
      <c r="D525" s="201"/>
      <c r="E525" s="94"/>
      <c r="F525" s="95"/>
      <c r="G525" s="95"/>
      <c r="H525" s="95"/>
      <c r="I525" s="304"/>
      <c r="J525" s="1213"/>
      <c r="K525" s="1213"/>
      <c r="L525" s="1213"/>
      <c r="M525" s="304"/>
      <c r="N525" s="304"/>
      <c r="O525" s="201"/>
      <c r="P525" s="201"/>
    </row>
    <row r="526" spans="3:16" ht="31.5" customHeight="1">
      <c r="C526" s="201"/>
      <c r="D526" s="201"/>
      <c r="E526" s="1738"/>
      <c r="F526" s="1739" t="s">
        <v>258</v>
      </c>
      <c r="G526" s="1739"/>
      <c r="H526" s="1739"/>
      <c r="I526" s="1740">
        <f>SUM(I515:I525)</f>
        <v>393.97500000000002</v>
      </c>
      <c r="J526" s="1740">
        <f>SUM(J515:J525)</f>
        <v>1203.5465000000002</v>
      </c>
      <c r="K526" s="1740">
        <f>SUM(K515:K525)</f>
        <v>753.59999999999991</v>
      </c>
      <c r="L526" s="1740">
        <f>SUM(L515:L525)</f>
        <v>2351.1215000000002</v>
      </c>
      <c r="M526" s="1740"/>
      <c r="N526" s="1740"/>
      <c r="O526" s="201"/>
      <c r="P526" s="201"/>
    </row>
    <row r="527" spans="3:16">
      <c r="C527" s="201"/>
      <c r="D527" s="201"/>
      <c r="E527" s="201"/>
      <c r="F527" s="201"/>
      <c r="G527" s="201"/>
      <c r="H527" s="201"/>
      <c r="I527" s="201"/>
      <c r="J527" s="201"/>
      <c r="K527" s="201"/>
      <c r="L527" s="317"/>
      <c r="M527" s="201"/>
      <c r="N527" s="201"/>
      <c r="O527" s="201"/>
      <c r="P527" s="201"/>
    </row>
    <row r="528" spans="3:16">
      <c r="C528" s="201"/>
      <c r="D528" s="201"/>
      <c r="E528" s="201"/>
      <c r="F528" s="201"/>
      <c r="G528" s="201"/>
      <c r="H528" s="201"/>
      <c r="I528" s="201"/>
      <c r="J528" s="201"/>
      <c r="K528" s="201"/>
      <c r="L528" s="317"/>
      <c r="M528" s="201"/>
      <c r="N528" s="201"/>
      <c r="O528" s="201"/>
      <c r="P528" s="201"/>
    </row>
    <row r="531" spans="8:14">
      <c r="H531" s="88"/>
    </row>
    <row r="532" spans="8:14">
      <c r="H532" s="88"/>
    </row>
    <row r="533" spans="8:14">
      <c r="M533" s="89"/>
      <c r="N533" s="89"/>
    </row>
    <row r="534" spans="8:14">
      <c r="J534" s="90"/>
      <c r="K534" s="90"/>
      <c r="L534" s="90"/>
      <c r="M534" s="90"/>
      <c r="N534" s="90"/>
    </row>
  </sheetData>
  <mergeCells count="104">
    <mergeCell ref="N6:O6"/>
    <mergeCell ref="P6:P7"/>
    <mergeCell ref="C8:P8"/>
    <mergeCell ref="C9:P9"/>
    <mergeCell ref="C60:I60"/>
    <mergeCell ref="G61:I61"/>
    <mergeCell ref="C1:P1"/>
    <mergeCell ref="C2:P2"/>
    <mergeCell ref="C3:P3"/>
    <mergeCell ref="C6:C7"/>
    <mergeCell ref="D6:D7"/>
    <mergeCell ref="E6:E7"/>
    <mergeCell ref="F6:G6"/>
    <mergeCell ref="H6:H7"/>
    <mergeCell ref="I6:I7"/>
    <mergeCell ref="J6:M6"/>
    <mergeCell ref="K138:K142"/>
    <mergeCell ref="L138:L142"/>
    <mergeCell ref="M138:M142"/>
    <mergeCell ref="C62:P62"/>
    <mergeCell ref="C97:I97"/>
    <mergeCell ref="C103:H103"/>
    <mergeCell ref="C104:H104"/>
    <mergeCell ref="C130:C137"/>
    <mergeCell ref="H130:H137"/>
    <mergeCell ref="J130:J137"/>
    <mergeCell ref="K130:K137"/>
    <mergeCell ref="L130:L137"/>
    <mergeCell ref="M130:M137"/>
    <mergeCell ref="C148:I148"/>
    <mergeCell ref="C149:H149"/>
    <mergeCell ref="C169:I169"/>
    <mergeCell ref="G170:I170"/>
    <mergeCell ref="C174:I174"/>
    <mergeCell ref="C175:I175"/>
    <mergeCell ref="C138:C142"/>
    <mergeCell ref="H138:H142"/>
    <mergeCell ref="J138:J142"/>
    <mergeCell ref="C278:H278"/>
    <mergeCell ref="C321:H321"/>
    <mergeCell ref="C322:H322"/>
    <mergeCell ref="C336:I336"/>
    <mergeCell ref="G337:I337"/>
    <mergeCell ref="C176:H176"/>
    <mergeCell ref="G231:I231"/>
    <mergeCell ref="C244:I244"/>
    <mergeCell ref="C246:I246"/>
    <mergeCell ref="C275:H275"/>
    <mergeCell ref="C277:I277"/>
    <mergeCell ref="L347:L352"/>
    <mergeCell ref="M347:M352"/>
    <mergeCell ref="N347:N352"/>
    <mergeCell ref="O347:O352"/>
    <mergeCell ref="P347:P352"/>
    <mergeCell ref="C353:H353"/>
    <mergeCell ref="C339:I339"/>
    <mergeCell ref="C340:H340"/>
    <mergeCell ref="C341:H341"/>
    <mergeCell ref="C347:C352"/>
    <mergeCell ref="J347:J352"/>
    <mergeCell ref="K347:K352"/>
    <mergeCell ref="C508:I508"/>
    <mergeCell ref="C446:H446"/>
    <mergeCell ref="C354:I354"/>
    <mergeCell ref="C355:C356"/>
    <mergeCell ref="D355:D356"/>
    <mergeCell ref="E355:E356"/>
    <mergeCell ref="F355:F356"/>
    <mergeCell ref="G355:G356"/>
    <mergeCell ref="H355:H356"/>
    <mergeCell ref="D374:D375"/>
    <mergeCell ref="E374:E375"/>
    <mergeCell ref="F374:F375"/>
    <mergeCell ref="G374:G375"/>
    <mergeCell ref="H374:H375"/>
    <mergeCell ref="D383:D384"/>
    <mergeCell ref="E383:E384"/>
    <mergeCell ref="F383:F384"/>
    <mergeCell ref="G383:G384"/>
    <mergeCell ref="H383:H384"/>
    <mergeCell ref="E512:H513"/>
    <mergeCell ref="I512:L512"/>
    <mergeCell ref="M512:N512"/>
    <mergeCell ref="D107:E107"/>
    <mergeCell ref="D358:D359"/>
    <mergeCell ref="E358:E359"/>
    <mergeCell ref="F358:F359"/>
    <mergeCell ref="G358:G359"/>
    <mergeCell ref="H358:H359"/>
    <mergeCell ref="L478:L482"/>
    <mergeCell ref="M478:M482"/>
    <mergeCell ref="C492:I492"/>
    <mergeCell ref="C493:P493"/>
    <mergeCell ref="C507:I507"/>
    <mergeCell ref="H466:H467"/>
    <mergeCell ref="C478:C482"/>
    <mergeCell ref="H478:H482"/>
    <mergeCell ref="I478:I482"/>
    <mergeCell ref="J478:J482"/>
    <mergeCell ref="K478:K482"/>
    <mergeCell ref="C440:I440"/>
    <mergeCell ref="G441:I441"/>
    <mergeCell ref="C444:I444"/>
    <mergeCell ref="C445:H445"/>
  </mergeCells>
  <printOptions gridLines="1"/>
  <pageMargins left="0.13" right="0.11811023622047245" top="0.54" bottom="0.55000000000000004" header="0.31496062992125984" footer="0.27"/>
  <pageSetup paperSize="14" scale="70"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2"/>
  <sheetViews>
    <sheetView topLeftCell="D1" zoomScale="69" zoomScaleNormal="69" workbookViewId="0">
      <selection activeCell="T145" sqref="T145"/>
    </sheetView>
  </sheetViews>
  <sheetFormatPr defaultRowHeight="15"/>
  <cols>
    <col min="1" max="1" width="9.140625" style="194"/>
    <col min="2" max="2" width="1.7109375" style="194" customWidth="1"/>
    <col min="3" max="3" width="25" style="194" customWidth="1"/>
    <col min="4" max="4" width="35.7109375" style="194" customWidth="1"/>
    <col min="5" max="5" width="17.85546875" style="194" customWidth="1"/>
    <col min="6" max="6" width="10.140625" style="194" customWidth="1"/>
    <col min="7" max="7" width="10.42578125" style="194" customWidth="1"/>
    <col min="8" max="8" width="23.7109375" style="194" customWidth="1"/>
    <col min="9" max="9" width="12.7109375" style="194" customWidth="1"/>
    <col min="10" max="10" width="14.85546875" style="194" customWidth="1"/>
    <col min="11" max="11" width="14.28515625" style="194" customWidth="1"/>
    <col min="12" max="12" width="13.5703125" style="194" customWidth="1"/>
    <col min="13" max="13" width="15.85546875" style="194" customWidth="1"/>
    <col min="14" max="14" width="14.42578125" style="194" customWidth="1"/>
    <col min="15" max="15" width="11.85546875" style="194" customWidth="1"/>
    <col min="16" max="16" width="11.42578125" style="194" customWidth="1"/>
    <col min="17" max="17" width="9.140625" style="194"/>
    <col min="18" max="18" width="23.28515625" style="194" customWidth="1"/>
    <col min="19" max="19" width="22.85546875" style="194" customWidth="1"/>
    <col min="20" max="20" width="23.28515625" style="194" customWidth="1"/>
    <col min="21" max="21" width="23.140625" style="194" customWidth="1"/>
    <col min="22" max="23" width="9.140625" style="194"/>
    <col min="24" max="24" width="28.140625" style="194" customWidth="1"/>
    <col min="25" max="25" width="26.42578125" style="194" customWidth="1"/>
    <col min="26" max="16384" width="9.140625" style="194"/>
  </cols>
  <sheetData>
    <row r="1" spans="2:19" ht="25.5">
      <c r="C1" s="1786" t="s">
        <v>907</v>
      </c>
      <c r="D1" s="1786"/>
      <c r="E1" s="1786"/>
      <c r="F1" s="1786"/>
      <c r="G1" s="1786"/>
      <c r="H1" s="1786"/>
      <c r="I1" s="1786"/>
      <c r="J1" s="1786"/>
      <c r="K1" s="1786"/>
      <c r="L1" s="1786"/>
      <c r="M1" s="1786"/>
      <c r="N1" s="1786"/>
      <c r="O1" s="1786"/>
      <c r="P1" s="1786"/>
      <c r="S1" s="1232"/>
    </row>
    <row r="2" spans="2:19" ht="25.5">
      <c r="C2" s="1786" t="s">
        <v>0</v>
      </c>
      <c r="D2" s="1786"/>
      <c r="E2" s="1786"/>
      <c r="F2" s="1786"/>
      <c r="G2" s="1786"/>
      <c r="H2" s="1786"/>
      <c r="I2" s="1786"/>
      <c r="J2" s="1786"/>
      <c r="K2" s="1786"/>
      <c r="L2" s="1786"/>
      <c r="M2" s="1786"/>
      <c r="N2" s="1786"/>
      <c r="O2" s="1786"/>
      <c r="P2" s="1786"/>
      <c r="S2" s="1232"/>
    </row>
    <row r="3" spans="2:19" ht="25.5">
      <c r="C3" s="1786" t="s">
        <v>1</v>
      </c>
      <c r="D3" s="1786"/>
      <c r="E3" s="1786"/>
      <c r="F3" s="1786"/>
      <c r="G3" s="1786"/>
      <c r="H3" s="1786"/>
      <c r="I3" s="1786"/>
      <c r="J3" s="1786"/>
      <c r="K3" s="1786"/>
      <c r="L3" s="1786"/>
      <c r="M3" s="1786"/>
      <c r="N3" s="1786"/>
      <c r="O3" s="1786"/>
      <c r="P3" s="1786"/>
      <c r="S3" s="1232"/>
    </row>
    <row r="4" spans="2:19">
      <c r="C4" s="1"/>
      <c r="D4" s="2" t="s">
        <v>2</v>
      </c>
      <c r="E4" s="3"/>
      <c r="F4" s="3"/>
      <c r="G4" s="3"/>
      <c r="H4" s="4"/>
      <c r="I4" s="3"/>
      <c r="J4" s="10"/>
      <c r="K4" s="10"/>
      <c r="L4" s="10"/>
      <c r="M4" s="10"/>
      <c r="N4" s="3"/>
      <c r="O4" s="3"/>
      <c r="P4" s="3"/>
    </row>
    <row r="5" spans="2:19">
      <c r="C5" s="5"/>
      <c r="D5" s="5"/>
      <c r="E5" s="5"/>
      <c r="F5" s="6"/>
      <c r="G5" s="6"/>
      <c r="H5" s="5"/>
      <c r="I5" s="5"/>
      <c r="J5" s="11"/>
      <c r="K5" s="11"/>
      <c r="L5" s="11"/>
      <c r="M5" s="11"/>
      <c r="N5" s="6"/>
      <c r="O5" s="6"/>
      <c r="P5" s="6"/>
    </row>
    <row r="6" spans="2:19" ht="38.25" customHeight="1">
      <c r="C6" s="1787" t="s">
        <v>3</v>
      </c>
      <c r="D6" s="1787" t="s">
        <v>4</v>
      </c>
      <c r="E6" s="1787" t="s">
        <v>5</v>
      </c>
      <c r="F6" s="1787" t="s">
        <v>6</v>
      </c>
      <c r="G6" s="1787"/>
      <c r="H6" s="1787" t="s">
        <v>7</v>
      </c>
      <c r="I6" s="1787" t="s">
        <v>8</v>
      </c>
      <c r="J6" s="1787" t="s">
        <v>9</v>
      </c>
      <c r="K6" s="1787"/>
      <c r="L6" s="1787"/>
      <c r="M6" s="1787"/>
      <c r="N6" s="1787" t="s">
        <v>10</v>
      </c>
      <c r="O6" s="1787"/>
      <c r="P6" s="1787" t="s">
        <v>11</v>
      </c>
    </row>
    <row r="7" spans="2:19" ht="67.5">
      <c r="C7" s="1787"/>
      <c r="D7" s="1787"/>
      <c r="E7" s="1787"/>
      <c r="F7" s="1226" t="s">
        <v>12</v>
      </c>
      <c r="G7" s="1226" t="s">
        <v>13</v>
      </c>
      <c r="H7" s="1787"/>
      <c r="I7" s="1787"/>
      <c r="J7" s="1226" t="s">
        <v>14</v>
      </c>
      <c r="K7" s="1226" t="s">
        <v>15</v>
      </c>
      <c r="L7" s="1226" t="s">
        <v>16</v>
      </c>
      <c r="M7" s="1226" t="s">
        <v>17</v>
      </c>
      <c r="N7" s="1226" t="s">
        <v>18</v>
      </c>
      <c r="O7" s="1226" t="s">
        <v>19</v>
      </c>
      <c r="P7" s="1787"/>
    </row>
    <row r="8" spans="2:19" ht="48" customHeight="1">
      <c r="C8" s="2416" t="s">
        <v>201</v>
      </c>
      <c r="D8" s="2417"/>
      <c r="E8" s="2417"/>
      <c r="F8" s="2417"/>
      <c r="G8" s="2417"/>
      <c r="H8" s="2417"/>
      <c r="I8" s="2417"/>
      <c r="J8" s="2417"/>
      <c r="K8" s="2417"/>
      <c r="L8" s="2417"/>
      <c r="M8" s="2417"/>
      <c r="N8" s="2417"/>
      <c r="O8" s="2417"/>
      <c r="P8" s="2418"/>
    </row>
    <row r="9" spans="2:19" ht="36" customHeight="1">
      <c r="C9" s="1798" t="s">
        <v>202</v>
      </c>
      <c r="D9" s="1799"/>
      <c r="E9" s="1799"/>
      <c r="F9" s="1799"/>
      <c r="G9" s="1799"/>
      <c r="H9" s="1799"/>
      <c r="I9" s="1799"/>
      <c r="J9" s="1799"/>
      <c r="K9" s="1799"/>
      <c r="L9" s="1799"/>
      <c r="M9" s="1799"/>
      <c r="N9" s="1799"/>
      <c r="O9" s="1799"/>
      <c r="P9" s="1800"/>
    </row>
    <row r="10" spans="2:19" ht="36" customHeight="1">
      <c r="B10" s="895"/>
      <c r="C10" s="1521" t="s">
        <v>2272</v>
      </c>
      <c r="D10" s="898" t="s">
        <v>491</v>
      </c>
      <c r="E10" s="899" t="s">
        <v>203</v>
      </c>
      <c r="F10" s="900" t="s">
        <v>1157</v>
      </c>
      <c r="G10" s="900" t="s">
        <v>1158</v>
      </c>
      <c r="H10" s="901"/>
      <c r="I10" s="899" t="s">
        <v>23</v>
      </c>
      <c r="J10" s="1156">
        <v>16.5</v>
      </c>
      <c r="K10" s="1156">
        <v>8.5</v>
      </c>
      <c r="L10" s="1156">
        <v>1</v>
      </c>
      <c r="M10" s="1156">
        <f>SUM(J10:L10)</f>
        <v>26</v>
      </c>
      <c r="N10" s="71"/>
      <c r="O10" s="71"/>
      <c r="P10" s="71"/>
    </row>
    <row r="11" spans="2:19" ht="9.75" customHeight="1">
      <c r="B11" s="896"/>
      <c r="C11" s="1521"/>
      <c r="D11" s="901"/>
      <c r="E11" s="903"/>
      <c r="F11" s="904"/>
      <c r="G11" s="904"/>
      <c r="H11" s="901"/>
      <c r="I11" s="903"/>
      <c r="J11" s="902"/>
      <c r="K11" s="902"/>
      <c r="L11" s="902"/>
      <c r="M11" s="902"/>
      <c r="N11" s="71"/>
      <c r="O11" s="71"/>
      <c r="P11" s="71"/>
    </row>
    <row r="12" spans="2:19" ht="23.25" customHeight="1">
      <c r="B12" s="896"/>
      <c r="C12" s="1521" t="s">
        <v>2273</v>
      </c>
      <c r="D12" s="450" t="s">
        <v>741</v>
      </c>
      <c r="E12" s="903"/>
      <c r="F12" s="905"/>
      <c r="G12" s="905"/>
      <c r="H12" s="901"/>
      <c r="I12" s="903"/>
      <c r="J12" s="902"/>
      <c r="K12" s="902"/>
      <c r="L12" s="902"/>
      <c r="M12" s="902"/>
      <c r="N12" s="71"/>
      <c r="O12" s="71"/>
      <c r="P12" s="71"/>
    </row>
    <row r="13" spans="2:19" ht="26.25" customHeight="1">
      <c r="B13" s="896"/>
      <c r="C13" s="1521" t="s">
        <v>2274</v>
      </c>
      <c r="D13" s="1683" t="s">
        <v>2275</v>
      </c>
      <c r="E13" s="903"/>
      <c r="F13" s="904"/>
      <c r="G13" s="904"/>
      <c r="H13" s="901"/>
      <c r="I13" s="903"/>
      <c r="J13" s="902"/>
      <c r="K13" s="902">
        <f>K14+K15+K16+K17</f>
        <v>3.6</v>
      </c>
      <c r="L13" s="902">
        <f>L14+L15</f>
        <v>10.8</v>
      </c>
      <c r="M13" s="902">
        <f>M14+M15+M16+M17</f>
        <v>14.399999999999999</v>
      </c>
      <c r="N13" s="49"/>
      <c r="O13" s="71"/>
      <c r="P13" s="71"/>
    </row>
    <row r="14" spans="2:19" ht="84.75" customHeight="1">
      <c r="B14" s="895"/>
      <c r="C14" s="1521" t="s">
        <v>2276</v>
      </c>
      <c r="D14" s="1521" t="s">
        <v>2277</v>
      </c>
      <c r="E14" s="899" t="s">
        <v>203</v>
      </c>
      <c r="F14" s="900" t="s">
        <v>1157</v>
      </c>
      <c r="G14" s="900" t="s">
        <v>1158</v>
      </c>
      <c r="H14" s="897" t="s">
        <v>2278</v>
      </c>
      <c r="I14" s="899" t="s">
        <v>23</v>
      </c>
      <c r="J14" s="902"/>
      <c r="K14" s="902">
        <v>1.5</v>
      </c>
      <c r="L14" s="902">
        <v>5</v>
      </c>
      <c r="M14" s="902">
        <f>SUM(J14:L14)</f>
        <v>6.5</v>
      </c>
      <c r="N14" s="71"/>
      <c r="O14" s="71"/>
      <c r="P14" s="71"/>
    </row>
    <row r="15" spans="2:19" ht="114.75" customHeight="1">
      <c r="B15" s="895"/>
      <c r="C15" s="1521" t="s">
        <v>2279</v>
      </c>
      <c r="D15" s="1521" t="s">
        <v>2280</v>
      </c>
      <c r="E15" s="899" t="s">
        <v>203</v>
      </c>
      <c r="F15" s="900" t="s">
        <v>1157</v>
      </c>
      <c r="G15" s="900" t="s">
        <v>1158</v>
      </c>
      <c r="H15" s="897" t="s">
        <v>2281</v>
      </c>
      <c r="I15" s="899" t="s">
        <v>23</v>
      </c>
      <c r="J15" s="902"/>
      <c r="K15" s="902">
        <v>1.8</v>
      </c>
      <c r="L15" s="902">
        <v>5.8</v>
      </c>
      <c r="M15" s="902">
        <f>SUM(J15:L15)</f>
        <v>7.6</v>
      </c>
      <c r="N15" s="71"/>
      <c r="O15" s="71"/>
      <c r="P15" s="71"/>
    </row>
    <row r="16" spans="2:19" ht="87" customHeight="1">
      <c r="B16" s="895"/>
      <c r="C16" s="1222" t="s">
        <v>2282</v>
      </c>
      <c r="D16" s="1222" t="s">
        <v>3697</v>
      </c>
      <c r="E16" s="899" t="s">
        <v>203</v>
      </c>
      <c r="F16" s="900" t="s">
        <v>1157</v>
      </c>
      <c r="G16" s="900" t="s">
        <v>1158</v>
      </c>
      <c r="H16" s="897" t="s">
        <v>742</v>
      </c>
      <c r="I16" s="899" t="s">
        <v>23</v>
      </c>
      <c r="J16" s="902"/>
      <c r="K16" s="902">
        <v>0.1</v>
      </c>
      <c r="L16" s="902"/>
      <c r="M16" s="902">
        <f>SUM(J16:L16)</f>
        <v>0.1</v>
      </c>
      <c r="N16" s="71"/>
      <c r="O16" s="71"/>
      <c r="P16" s="71"/>
    </row>
    <row r="17" spans="2:20" ht="39" customHeight="1">
      <c r="B17" s="895"/>
      <c r="C17" s="1222" t="s">
        <v>2283</v>
      </c>
      <c r="D17" s="450" t="s">
        <v>2284</v>
      </c>
      <c r="E17" s="899" t="s">
        <v>203</v>
      </c>
      <c r="F17" s="900" t="s">
        <v>1157</v>
      </c>
      <c r="G17" s="900" t="s">
        <v>1158</v>
      </c>
      <c r="H17" s="897" t="s">
        <v>2285</v>
      </c>
      <c r="I17" s="899" t="s">
        <v>23</v>
      </c>
      <c r="J17" s="902"/>
      <c r="K17" s="902">
        <v>0.2</v>
      </c>
      <c r="L17" s="902"/>
      <c r="M17" s="902">
        <f>SUM(J17:L17)</f>
        <v>0.2</v>
      </c>
      <c r="N17" s="71"/>
      <c r="O17" s="71"/>
      <c r="P17" s="71"/>
    </row>
    <row r="18" spans="2:20" ht="36" customHeight="1">
      <c r="B18" s="896"/>
      <c r="C18" s="1222" t="s">
        <v>2286</v>
      </c>
      <c r="D18" s="450" t="s">
        <v>743</v>
      </c>
      <c r="E18" s="903"/>
      <c r="F18" s="904"/>
      <c r="G18" s="904"/>
      <c r="H18" s="901"/>
      <c r="I18" s="903"/>
      <c r="J18" s="902"/>
      <c r="K18" s="902"/>
      <c r="L18" s="902"/>
      <c r="M18" s="902"/>
      <c r="N18" s="71"/>
      <c r="O18" s="71"/>
      <c r="P18" s="71"/>
    </row>
    <row r="19" spans="2:20" ht="36" customHeight="1">
      <c r="B19" s="896"/>
      <c r="C19" s="1368" t="s">
        <v>2287</v>
      </c>
      <c r="D19" s="1378" t="s">
        <v>2288</v>
      </c>
      <c r="E19" s="1369"/>
      <c r="F19" s="1370"/>
      <c r="G19" s="1370"/>
      <c r="H19" s="1371"/>
      <c r="I19" s="1369"/>
      <c r="J19" s="1372"/>
      <c r="K19" s="1372">
        <f>K20+K21+K22+K23+K24+K25+K26+K27+K28</f>
        <v>4</v>
      </c>
      <c r="L19" s="1372">
        <f>L20+L21+L22+L23+L24+L25+L26+L27+L28</f>
        <v>17.5</v>
      </c>
      <c r="M19" s="1372">
        <f>SUM(K19:L19)</f>
        <v>21.5</v>
      </c>
      <c r="N19" s="1373"/>
      <c r="O19" s="1373"/>
      <c r="P19" s="1373"/>
    </row>
    <row r="20" spans="2:20" ht="36" customHeight="1">
      <c r="B20" s="895"/>
      <c r="C20" s="1222" t="s">
        <v>2289</v>
      </c>
      <c r="D20" s="1379" t="s">
        <v>744</v>
      </c>
      <c r="E20" s="899" t="s">
        <v>203</v>
      </c>
      <c r="F20" s="900" t="s">
        <v>1157</v>
      </c>
      <c r="G20" s="900" t="s">
        <v>1158</v>
      </c>
      <c r="H20" s="897" t="s">
        <v>745</v>
      </c>
      <c r="I20" s="899" t="s">
        <v>23</v>
      </c>
      <c r="J20" s="902"/>
      <c r="K20" s="902">
        <v>0.5</v>
      </c>
      <c r="L20" s="902"/>
      <c r="M20" s="902">
        <f t="shared" ref="M20:M28" si="0">SUM(J20:L20)</f>
        <v>0.5</v>
      </c>
      <c r="N20" s="48">
        <v>0.5</v>
      </c>
      <c r="O20" s="48"/>
      <c r="P20" s="333" t="s">
        <v>842</v>
      </c>
    </row>
    <row r="21" spans="2:20" ht="36" customHeight="1">
      <c r="B21" s="895"/>
      <c r="C21" s="1222" t="s">
        <v>2290</v>
      </c>
      <c r="D21" s="1379" t="s">
        <v>746</v>
      </c>
      <c r="E21" s="899" t="s">
        <v>747</v>
      </c>
      <c r="F21" s="900" t="s">
        <v>1157</v>
      </c>
      <c r="G21" s="900" t="s">
        <v>1158</v>
      </c>
      <c r="H21" s="897" t="s">
        <v>748</v>
      </c>
      <c r="I21" s="899" t="s">
        <v>749</v>
      </c>
      <c r="J21" s="902"/>
      <c r="K21" s="902">
        <v>1</v>
      </c>
      <c r="L21" s="902">
        <v>7</v>
      </c>
      <c r="M21" s="902">
        <f t="shared" si="0"/>
        <v>8</v>
      </c>
      <c r="N21" s="48">
        <v>8</v>
      </c>
      <c r="O21" s="48"/>
      <c r="P21" s="333" t="s">
        <v>843</v>
      </c>
    </row>
    <row r="22" spans="2:20" ht="36" customHeight="1">
      <c r="B22" s="895"/>
      <c r="C22" s="1521" t="s">
        <v>2291</v>
      </c>
      <c r="D22" s="1379" t="s">
        <v>750</v>
      </c>
      <c r="E22" s="899" t="s">
        <v>747</v>
      </c>
      <c r="F22" s="900" t="s">
        <v>1157</v>
      </c>
      <c r="G22" s="900" t="s">
        <v>1158</v>
      </c>
      <c r="H22" s="897" t="s">
        <v>751</v>
      </c>
      <c r="I22" s="899" t="s">
        <v>749</v>
      </c>
      <c r="J22" s="902"/>
      <c r="K22" s="902">
        <v>1</v>
      </c>
      <c r="L22" s="902">
        <v>2</v>
      </c>
      <c r="M22" s="902">
        <f t="shared" si="0"/>
        <v>3</v>
      </c>
      <c r="N22" s="48"/>
      <c r="O22" s="48"/>
      <c r="P22" s="71"/>
    </row>
    <row r="23" spans="2:20" ht="36" customHeight="1">
      <c r="B23" s="895"/>
      <c r="C23" s="1521" t="s">
        <v>2292</v>
      </c>
      <c r="D23" s="1379" t="s">
        <v>752</v>
      </c>
      <c r="E23" s="899" t="s">
        <v>203</v>
      </c>
      <c r="F23" s="900" t="s">
        <v>1157</v>
      </c>
      <c r="G23" s="900" t="s">
        <v>1158</v>
      </c>
      <c r="H23" s="897" t="s">
        <v>2293</v>
      </c>
      <c r="I23" s="899" t="s">
        <v>23</v>
      </c>
      <c r="J23" s="902"/>
      <c r="K23" s="902">
        <v>0.5</v>
      </c>
      <c r="L23" s="902">
        <v>5</v>
      </c>
      <c r="M23" s="902">
        <f t="shared" si="0"/>
        <v>5.5</v>
      </c>
      <c r="N23" s="48"/>
      <c r="O23" s="48"/>
      <c r="P23" s="71"/>
    </row>
    <row r="24" spans="2:20" ht="36" customHeight="1">
      <c r="B24" s="895"/>
      <c r="C24" s="1222" t="s">
        <v>2294</v>
      </c>
      <c r="D24" s="1379" t="s">
        <v>753</v>
      </c>
      <c r="E24" s="899" t="s">
        <v>203</v>
      </c>
      <c r="F24" s="900" t="s">
        <v>1157</v>
      </c>
      <c r="G24" s="900" t="s">
        <v>1158</v>
      </c>
      <c r="H24" s="897" t="s">
        <v>2295</v>
      </c>
      <c r="I24" s="899" t="s">
        <v>23</v>
      </c>
      <c r="J24" s="902"/>
      <c r="K24" s="902">
        <v>0.5</v>
      </c>
      <c r="L24" s="902">
        <v>0.5</v>
      </c>
      <c r="M24" s="902">
        <f t="shared" si="0"/>
        <v>1</v>
      </c>
      <c r="N24" s="48">
        <v>1</v>
      </c>
      <c r="O24" s="48"/>
      <c r="P24" s="333" t="s">
        <v>894</v>
      </c>
    </row>
    <row r="25" spans="2:20" ht="36" customHeight="1">
      <c r="B25" s="895"/>
      <c r="C25" s="1222" t="s">
        <v>2296</v>
      </c>
      <c r="D25" s="1379" t="s">
        <v>2297</v>
      </c>
      <c r="E25" s="899" t="s">
        <v>203</v>
      </c>
      <c r="F25" s="900" t="s">
        <v>1157</v>
      </c>
      <c r="G25" s="900" t="s">
        <v>1158</v>
      </c>
      <c r="H25" s="897" t="s">
        <v>754</v>
      </c>
      <c r="I25" s="899" t="s">
        <v>23</v>
      </c>
      <c r="J25" s="902"/>
      <c r="K25" s="902">
        <v>0.3</v>
      </c>
      <c r="L25" s="902"/>
      <c r="M25" s="902">
        <f t="shared" si="0"/>
        <v>0.3</v>
      </c>
      <c r="N25" s="48">
        <v>0.3</v>
      </c>
      <c r="O25" s="48"/>
      <c r="P25" s="333" t="s">
        <v>474</v>
      </c>
    </row>
    <row r="26" spans="2:20" ht="36" customHeight="1">
      <c r="B26" s="895"/>
      <c r="C26" s="1222" t="s">
        <v>2298</v>
      </c>
      <c r="D26" s="1379" t="s">
        <v>755</v>
      </c>
      <c r="E26" s="899" t="s">
        <v>756</v>
      </c>
      <c r="F26" s="900" t="s">
        <v>1157</v>
      </c>
      <c r="G26" s="900" t="s">
        <v>1158</v>
      </c>
      <c r="H26" s="897" t="s">
        <v>757</v>
      </c>
      <c r="I26" s="899" t="s">
        <v>398</v>
      </c>
      <c r="J26" s="902"/>
      <c r="K26" s="902">
        <v>0.1</v>
      </c>
      <c r="L26" s="902"/>
      <c r="M26" s="902">
        <f t="shared" si="0"/>
        <v>0.1</v>
      </c>
      <c r="N26" s="48">
        <v>0.1</v>
      </c>
      <c r="O26" s="48"/>
      <c r="P26" s="333" t="s">
        <v>844</v>
      </c>
    </row>
    <row r="27" spans="2:20" ht="36" customHeight="1">
      <c r="B27" s="895"/>
      <c r="C27" s="1222" t="s">
        <v>2299</v>
      </c>
      <c r="D27" s="1379" t="s">
        <v>758</v>
      </c>
      <c r="E27" s="899" t="s">
        <v>203</v>
      </c>
      <c r="F27" s="900" t="s">
        <v>1157</v>
      </c>
      <c r="G27" s="900" t="s">
        <v>1158</v>
      </c>
      <c r="H27" s="897" t="s">
        <v>2300</v>
      </c>
      <c r="I27" s="899" t="s">
        <v>23</v>
      </c>
      <c r="J27" s="902"/>
      <c r="K27" s="902">
        <v>0.1</v>
      </c>
      <c r="L27" s="902">
        <v>1</v>
      </c>
      <c r="M27" s="902">
        <f t="shared" si="0"/>
        <v>1.1000000000000001</v>
      </c>
      <c r="N27" s="48"/>
      <c r="O27" s="48"/>
      <c r="P27" s="71"/>
    </row>
    <row r="28" spans="2:20" ht="36" customHeight="1">
      <c r="B28" s="895"/>
      <c r="C28" s="1222" t="s">
        <v>2301</v>
      </c>
      <c r="D28" s="1379" t="s">
        <v>2302</v>
      </c>
      <c r="E28" s="899" t="s">
        <v>203</v>
      </c>
      <c r="F28" s="900" t="s">
        <v>1157</v>
      </c>
      <c r="G28" s="900" t="s">
        <v>1158</v>
      </c>
      <c r="H28" s="897" t="s">
        <v>2303</v>
      </c>
      <c r="I28" s="899" t="s">
        <v>23</v>
      </c>
      <c r="J28" s="902"/>
      <c r="K28" s="902"/>
      <c r="L28" s="902">
        <v>2</v>
      </c>
      <c r="M28" s="902">
        <f t="shared" si="0"/>
        <v>2</v>
      </c>
      <c r="N28" s="48"/>
      <c r="O28" s="48"/>
      <c r="P28" s="71"/>
    </row>
    <row r="29" spans="2:20" ht="36" customHeight="1">
      <c r="B29" s="896"/>
      <c r="C29" s="1368" t="s">
        <v>2304</v>
      </c>
      <c r="D29" s="1378" t="s">
        <v>2305</v>
      </c>
      <c r="E29" s="1369"/>
      <c r="F29" s="1374" t="s">
        <v>1157</v>
      </c>
      <c r="G29" s="1374" t="s">
        <v>1158</v>
      </c>
      <c r="H29" s="1371"/>
      <c r="I29" s="1369"/>
      <c r="J29" s="1372"/>
      <c r="K29" s="1372">
        <f>K30+K32+K34+K36+K37+K38+K40+K41+K42</f>
        <v>6.35</v>
      </c>
      <c r="L29" s="1372">
        <f>L30+L31+L36+L37</f>
        <v>2.75</v>
      </c>
      <c r="M29" s="1372">
        <f>M30+M31+M32+M36+M37+M38+M40+M41+M42</f>
        <v>9.1000000000000014</v>
      </c>
      <c r="N29" s="1373"/>
      <c r="O29" s="1373"/>
      <c r="P29" s="1373"/>
    </row>
    <row r="30" spans="2:20" ht="36" customHeight="1">
      <c r="B30" s="895"/>
      <c r="C30" s="1948" t="s">
        <v>2306</v>
      </c>
      <c r="D30" s="1379" t="s">
        <v>2307</v>
      </c>
      <c r="E30" s="899" t="s">
        <v>203</v>
      </c>
      <c r="F30" s="900" t="s">
        <v>1157</v>
      </c>
      <c r="G30" s="900" t="s">
        <v>1158</v>
      </c>
      <c r="H30" s="897" t="s">
        <v>759</v>
      </c>
      <c r="I30" s="899" t="s">
        <v>72</v>
      </c>
      <c r="J30" s="902"/>
      <c r="K30" s="902">
        <v>1</v>
      </c>
      <c r="L30" s="902">
        <v>0.5</v>
      </c>
      <c r="M30" s="902">
        <f>SUM(J30:L30)</f>
        <v>1.5</v>
      </c>
      <c r="N30" s="30"/>
      <c r="O30" s="30"/>
      <c r="P30" s="71"/>
      <c r="R30" s="909"/>
      <c r="S30" s="909"/>
      <c r="T30" s="14"/>
    </row>
    <row r="31" spans="2:20" ht="36" customHeight="1">
      <c r="B31" s="895"/>
      <c r="C31" s="1950"/>
      <c r="D31" s="1379" t="s">
        <v>760</v>
      </c>
      <c r="E31" s="899" t="s">
        <v>203</v>
      </c>
      <c r="F31" s="900" t="s">
        <v>1157</v>
      </c>
      <c r="G31" s="900" t="s">
        <v>1158</v>
      </c>
      <c r="H31" s="897" t="s">
        <v>761</v>
      </c>
      <c r="I31" s="899" t="s">
        <v>72</v>
      </c>
      <c r="J31" s="902"/>
      <c r="K31" s="902"/>
      <c r="L31" s="902">
        <v>1.2</v>
      </c>
      <c r="M31" s="902">
        <f>SUM(J31:L31)</f>
        <v>1.2</v>
      </c>
      <c r="N31" s="30"/>
      <c r="O31" s="30"/>
      <c r="P31" s="71"/>
      <c r="R31" s="909"/>
      <c r="S31" s="909"/>
      <c r="T31" s="14"/>
    </row>
    <row r="32" spans="2:20" ht="36" customHeight="1">
      <c r="B32" s="895"/>
      <c r="C32" s="1948" t="s">
        <v>2308</v>
      </c>
      <c r="D32" s="1379" t="s">
        <v>762</v>
      </c>
      <c r="E32" s="899" t="s">
        <v>203</v>
      </c>
      <c r="F32" s="900" t="s">
        <v>1157</v>
      </c>
      <c r="G32" s="900" t="s">
        <v>1158</v>
      </c>
      <c r="H32" s="897" t="s">
        <v>763</v>
      </c>
      <c r="I32" s="899" t="s">
        <v>23</v>
      </c>
      <c r="J32" s="2413"/>
      <c r="K32" s="2413">
        <v>0.6</v>
      </c>
      <c r="L32" s="2413"/>
      <c r="M32" s="2413">
        <f>SUM(K32:L32)</f>
        <v>0.6</v>
      </c>
      <c r="N32" s="2406"/>
      <c r="O32" s="2406">
        <v>0.6</v>
      </c>
      <c r="P32" s="2409" t="s">
        <v>483</v>
      </c>
      <c r="R32" s="2412"/>
      <c r="S32" s="2412"/>
      <c r="T32" s="14"/>
    </row>
    <row r="33" spans="2:20" ht="36" customHeight="1">
      <c r="B33" s="895"/>
      <c r="C33" s="1949"/>
      <c r="D33" s="1379" t="s">
        <v>764</v>
      </c>
      <c r="E33" s="899" t="s">
        <v>203</v>
      </c>
      <c r="F33" s="900" t="s">
        <v>1157</v>
      </c>
      <c r="G33" s="900" t="s">
        <v>1158</v>
      </c>
      <c r="H33" s="897" t="s">
        <v>765</v>
      </c>
      <c r="I33" s="899" t="s">
        <v>23</v>
      </c>
      <c r="J33" s="2414"/>
      <c r="K33" s="2414"/>
      <c r="L33" s="2414"/>
      <c r="M33" s="2414"/>
      <c r="N33" s="2407"/>
      <c r="O33" s="2407"/>
      <c r="P33" s="2410"/>
      <c r="R33" s="2412"/>
      <c r="S33" s="2412"/>
      <c r="T33" s="14"/>
    </row>
    <row r="34" spans="2:20" ht="36" customHeight="1">
      <c r="B34" s="895"/>
      <c r="C34" s="1950"/>
      <c r="D34" s="1379" t="s">
        <v>766</v>
      </c>
      <c r="E34" s="899" t="s">
        <v>203</v>
      </c>
      <c r="F34" s="900" t="s">
        <v>1157</v>
      </c>
      <c r="G34" s="900" t="s">
        <v>1158</v>
      </c>
      <c r="H34" s="897" t="s">
        <v>767</v>
      </c>
      <c r="I34" s="899" t="s">
        <v>23</v>
      </c>
      <c r="J34" s="2415"/>
      <c r="K34" s="2415"/>
      <c r="L34" s="2415"/>
      <c r="M34" s="2415"/>
      <c r="N34" s="2408"/>
      <c r="O34" s="2408"/>
      <c r="P34" s="2411"/>
      <c r="R34" s="2412"/>
      <c r="S34" s="2412"/>
      <c r="T34" s="14"/>
    </row>
    <row r="35" spans="2:20" ht="36" customHeight="1">
      <c r="B35" s="896"/>
      <c r="C35" s="1948" t="s">
        <v>2309</v>
      </c>
      <c r="D35" s="1379" t="s">
        <v>768</v>
      </c>
      <c r="E35" s="903"/>
      <c r="F35" s="900" t="s">
        <v>1157</v>
      </c>
      <c r="G35" s="900" t="s">
        <v>1158</v>
      </c>
      <c r="H35" s="901"/>
      <c r="I35" s="903"/>
      <c r="J35" s="2413"/>
      <c r="K35" s="902"/>
      <c r="L35" s="902"/>
      <c r="M35" s="902"/>
      <c r="N35" s="30"/>
      <c r="O35" s="30"/>
      <c r="P35" s="71"/>
      <c r="R35" s="909"/>
      <c r="S35" s="909"/>
      <c r="T35" s="14"/>
    </row>
    <row r="36" spans="2:20" ht="36" customHeight="1">
      <c r="B36" s="895"/>
      <c r="C36" s="1949"/>
      <c r="D36" s="1379" t="s">
        <v>769</v>
      </c>
      <c r="E36" s="899" t="s">
        <v>203</v>
      </c>
      <c r="F36" s="900" t="s">
        <v>1157</v>
      </c>
      <c r="G36" s="900" t="s">
        <v>1158</v>
      </c>
      <c r="H36" s="897" t="s">
        <v>770</v>
      </c>
      <c r="I36" s="899" t="s">
        <v>23</v>
      </c>
      <c r="J36" s="2414"/>
      <c r="K36" s="902">
        <v>0.75</v>
      </c>
      <c r="L36" s="902">
        <v>0.75</v>
      </c>
      <c r="M36" s="902">
        <f>SUM(J36:L36)</f>
        <v>1.5</v>
      </c>
      <c r="N36" s="30"/>
      <c r="O36" s="30"/>
      <c r="P36" s="71"/>
      <c r="R36" s="909"/>
      <c r="S36" s="909"/>
      <c r="T36" s="14"/>
    </row>
    <row r="37" spans="2:20" ht="36" customHeight="1">
      <c r="B37" s="895"/>
      <c r="C37" s="1949"/>
      <c r="D37" s="1379" t="s">
        <v>771</v>
      </c>
      <c r="E37" s="899" t="s">
        <v>203</v>
      </c>
      <c r="F37" s="900" t="s">
        <v>1157</v>
      </c>
      <c r="G37" s="900" t="s">
        <v>1158</v>
      </c>
      <c r="H37" s="897" t="s">
        <v>2310</v>
      </c>
      <c r="I37" s="899" t="s">
        <v>23</v>
      </c>
      <c r="J37" s="2414"/>
      <c r="K37" s="902">
        <v>0.1</v>
      </c>
      <c r="L37" s="902">
        <v>0.3</v>
      </c>
      <c r="M37" s="902">
        <f>SUM(J37:L37)</f>
        <v>0.4</v>
      </c>
      <c r="N37" s="30"/>
      <c r="O37" s="48">
        <v>0.4</v>
      </c>
      <c r="P37" s="333" t="s">
        <v>483</v>
      </c>
      <c r="R37" s="909"/>
      <c r="S37" s="909"/>
      <c r="T37" s="14"/>
    </row>
    <row r="38" spans="2:20" ht="36" customHeight="1">
      <c r="B38" s="895"/>
      <c r="C38" s="1950"/>
      <c r="D38" s="1379" t="s">
        <v>772</v>
      </c>
      <c r="E38" s="899" t="s">
        <v>203</v>
      </c>
      <c r="F38" s="900" t="s">
        <v>1157</v>
      </c>
      <c r="G38" s="900" t="s">
        <v>1158</v>
      </c>
      <c r="H38" s="897" t="s">
        <v>773</v>
      </c>
      <c r="I38" s="899" t="s">
        <v>23</v>
      </c>
      <c r="J38" s="2415"/>
      <c r="K38" s="902">
        <v>0.1</v>
      </c>
      <c r="L38" s="902"/>
      <c r="M38" s="902">
        <f>SUM(J38:L38)</f>
        <v>0.1</v>
      </c>
      <c r="N38" s="30"/>
      <c r="O38" s="30"/>
      <c r="P38" s="71"/>
      <c r="R38" s="909"/>
      <c r="S38" s="14"/>
      <c r="T38" s="14"/>
    </row>
    <row r="39" spans="2:20" ht="36" customHeight="1">
      <c r="B39" s="896"/>
      <c r="C39" s="1948" t="s">
        <v>2311</v>
      </c>
      <c r="D39" s="1379" t="s">
        <v>774</v>
      </c>
      <c r="E39" s="903"/>
      <c r="F39" s="900" t="s">
        <v>1157</v>
      </c>
      <c r="G39" s="900" t="s">
        <v>1158</v>
      </c>
      <c r="H39" s="901"/>
      <c r="I39" s="903"/>
      <c r="J39" s="902"/>
      <c r="K39" s="902"/>
      <c r="L39" s="902"/>
      <c r="M39" s="902"/>
      <c r="N39" s="30"/>
      <c r="O39" s="30"/>
      <c r="P39" s="71"/>
      <c r="R39" s="909"/>
      <c r="S39" s="14"/>
      <c r="T39" s="14"/>
    </row>
    <row r="40" spans="2:20" ht="36" customHeight="1">
      <c r="B40" s="895"/>
      <c r="C40" s="1949"/>
      <c r="D40" s="1379" t="s">
        <v>775</v>
      </c>
      <c r="E40" s="907" t="s">
        <v>203</v>
      </c>
      <c r="F40" s="900" t="s">
        <v>1157</v>
      </c>
      <c r="G40" s="900" t="s">
        <v>1158</v>
      </c>
      <c r="H40" s="897" t="s">
        <v>776</v>
      </c>
      <c r="I40" s="907" t="s">
        <v>23</v>
      </c>
      <c r="J40" s="902"/>
      <c r="K40" s="902">
        <v>0.3</v>
      </c>
      <c r="L40" s="902"/>
      <c r="M40" s="902">
        <f>SUM(J40:L40)</f>
        <v>0.3</v>
      </c>
      <c r="N40" s="30"/>
      <c r="O40" s="48">
        <v>0.3</v>
      </c>
      <c r="P40" s="333" t="s">
        <v>845</v>
      </c>
      <c r="R40" s="909"/>
      <c r="S40" s="14"/>
      <c r="T40" s="14"/>
    </row>
    <row r="41" spans="2:20" ht="36" customHeight="1">
      <c r="B41" s="895"/>
      <c r="C41" s="1950"/>
      <c r="D41" s="1379" t="s">
        <v>777</v>
      </c>
      <c r="E41" s="907" t="s">
        <v>203</v>
      </c>
      <c r="F41" s="900" t="s">
        <v>1157</v>
      </c>
      <c r="G41" s="900" t="s">
        <v>1158</v>
      </c>
      <c r="H41" s="906" t="s">
        <v>778</v>
      </c>
      <c r="I41" s="907" t="s">
        <v>23</v>
      </c>
      <c r="J41" s="902"/>
      <c r="K41" s="902">
        <v>0.5</v>
      </c>
      <c r="L41" s="902"/>
      <c r="M41" s="902">
        <f>SUM(J41:L41)</f>
        <v>0.5</v>
      </c>
      <c r="N41" s="30"/>
      <c r="O41" s="30"/>
      <c r="P41" s="71"/>
      <c r="R41" s="909"/>
      <c r="S41" s="14"/>
      <c r="T41" s="14"/>
    </row>
    <row r="42" spans="2:20" ht="36" customHeight="1">
      <c r="B42" s="895"/>
      <c r="C42" s="1521" t="s">
        <v>2312</v>
      </c>
      <c r="D42" s="1379" t="s">
        <v>779</v>
      </c>
      <c r="E42" s="899" t="s">
        <v>203</v>
      </c>
      <c r="F42" s="900" t="s">
        <v>1157</v>
      </c>
      <c r="G42" s="900" t="s">
        <v>1158</v>
      </c>
      <c r="H42" s="897" t="s">
        <v>780</v>
      </c>
      <c r="I42" s="899" t="s">
        <v>23</v>
      </c>
      <c r="J42" s="902"/>
      <c r="K42" s="902">
        <v>3</v>
      </c>
      <c r="L42" s="902"/>
      <c r="M42" s="902">
        <v>3</v>
      </c>
      <c r="N42" s="30"/>
      <c r="O42" s="30"/>
      <c r="P42" s="71"/>
      <c r="R42" s="909"/>
      <c r="S42" s="14"/>
      <c r="T42" s="14"/>
    </row>
    <row r="43" spans="2:20" ht="36" customHeight="1">
      <c r="B43" s="895"/>
      <c r="C43" s="1368" t="s">
        <v>2313</v>
      </c>
      <c r="D43" s="1378" t="s">
        <v>2314</v>
      </c>
      <c r="E43" s="1369"/>
      <c r="F43" s="1370"/>
      <c r="G43" s="1370"/>
      <c r="H43" s="1371"/>
      <c r="I43" s="1376" t="s">
        <v>23</v>
      </c>
      <c r="J43" s="1377"/>
      <c r="K43" s="1372">
        <f>K44+K45+K46+K47</f>
        <v>1.3000000000000003</v>
      </c>
      <c r="L43" s="1372">
        <f>L44</f>
        <v>3</v>
      </c>
      <c r="M43" s="1372">
        <f>M44+M45+M46+M47</f>
        <v>4.2999999999999989</v>
      </c>
      <c r="N43" s="1373"/>
      <c r="O43" s="1373"/>
      <c r="P43" s="1373"/>
      <c r="R43" s="910"/>
      <c r="S43" s="910"/>
      <c r="T43" s="910"/>
    </row>
    <row r="44" spans="2:20" ht="36" customHeight="1">
      <c r="B44" s="895"/>
      <c r="C44" s="1222" t="s">
        <v>2315</v>
      </c>
      <c r="D44" s="1379" t="s">
        <v>781</v>
      </c>
      <c r="E44" s="899" t="s">
        <v>782</v>
      </c>
      <c r="F44" s="900" t="s">
        <v>1157</v>
      </c>
      <c r="G44" s="900" t="s">
        <v>1158</v>
      </c>
      <c r="H44" s="897" t="s">
        <v>783</v>
      </c>
      <c r="I44" s="899" t="s">
        <v>749</v>
      </c>
      <c r="J44" s="902"/>
      <c r="K44" s="902">
        <v>1</v>
      </c>
      <c r="L44" s="902">
        <v>3</v>
      </c>
      <c r="M44" s="902">
        <f>SUM(J44:L44)</f>
        <v>4</v>
      </c>
      <c r="N44" s="48">
        <v>4</v>
      </c>
      <c r="O44" s="30"/>
      <c r="P44" s="333" t="s">
        <v>478</v>
      </c>
      <c r="R44" s="14"/>
      <c r="S44" s="14"/>
      <c r="T44" s="14"/>
    </row>
    <row r="45" spans="2:20" ht="36" customHeight="1">
      <c r="B45" s="895"/>
      <c r="C45" s="1222" t="s">
        <v>2316</v>
      </c>
      <c r="D45" s="1379" t="s">
        <v>784</v>
      </c>
      <c r="E45" s="899" t="s">
        <v>785</v>
      </c>
      <c r="F45" s="900" t="s">
        <v>1157</v>
      </c>
      <c r="G45" s="900" t="s">
        <v>1158</v>
      </c>
      <c r="H45" s="897" t="s">
        <v>786</v>
      </c>
      <c r="I45" s="899" t="s">
        <v>398</v>
      </c>
      <c r="J45" s="902"/>
      <c r="K45" s="902">
        <v>0.1</v>
      </c>
      <c r="L45" s="902"/>
      <c r="M45" s="902">
        <f>SUM(J45:L45)</f>
        <v>0.1</v>
      </c>
      <c r="N45" s="48">
        <v>0.1</v>
      </c>
      <c r="O45" s="30"/>
      <c r="P45" s="333" t="s">
        <v>846</v>
      </c>
    </row>
    <row r="46" spans="2:20" ht="36" customHeight="1">
      <c r="B46" s="895"/>
      <c r="C46" s="1222" t="s">
        <v>2317</v>
      </c>
      <c r="D46" s="1379" t="s">
        <v>787</v>
      </c>
      <c r="E46" s="899" t="s">
        <v>785</v>
      </c>
      <c r="F46" s="900" t="s">
        <v>1157</v>
      </c>
      <c r="G46" s="900" t="s">
        <v>1158</v>
      </c>
      <c r="H46" s="897" t="s">
        <v>786</v>
      </c>
      <c r="I46" s="899" t="s">
        <v>398</v>
      </c>
      <c r="J46" s="902"/>
      <c r="K46" s="902">
        <v>0.1</v>
      </c>
      <c r="L46" s="902"/>
      <c r="M46" s="902">
        <f>SUM(J46:L46)</f>
        <v>0.1</v>
      </c>
      <c r="N46" s="48">
        <v>0.1</v>
      </c>
      <c r="O46" s="30"/>
      <c r="P46" s="333" t="s">
        <v>846</v>
      </c>
    </row>
    <row r="47" spans="2:20" ht="36" customHeight="1">
      <c r="B47" s="895"/>
      <c r="C47" s="1222" t="s">
        <v>2318</v>
      </c>
      <c r="D47" s="1379" t="s">
        <v>788</v>
      </c>
      <c r="E47" s="899" t="s">
        <v>785</v>
      </c>
      <c r="F47" s="900" t="s">
        <v>1157</v>
      </c>
      <c r="G47" s="900" t="s">
        <v>1158</v>
      </c>
      <c r="H47" s="897" t="s">
        <v>786</v>
      </c>
      <c r="I47" s="899" t="s">
        <v>398</v>
      </c>
      <c r="J47" s="902"/>
      <c r="K47" s="902">
        <v>0.1</v>
      </c>
      <c r="L47" s="902"/>
      <c r="M47" s="902">
        <f>SUM(J47:L47)</f>
        <v>0.1</v>
      </c>
      <c r="N47" s="48">
        <v>0.1</v>
      </c>
      <c r="O47" s="30"/>
      <c r="P47" s="333" t="s">
        <v>846</v>
      </c>
    </row>
    <row r="48" spans="2:20" ht="36" customHeight="1">
      <c r="B48" s="896"/>
      <c r="C48" s="1368" t="s">
        <v>2319</v>
      </c>
      <c r="D48" s="1378" t="s">
        <v>2320</v>
      </c>
      <c r="E48" s="1369"/>
      <c r="F48" s="1370"/>
      <c r="G48" s="1370"/>
      <c r="H48" s="1371"/>
      <c r="I48" s="1376" t="s">
        <v>23</v>
      </c>
      <c r="J48" s="1377"/>
      <c r="K48" s="1372">
        <f>K49+K50+K51</f>
        <v>4</v>
      </c>
      <c r="L48" s="1372">
        <f>L50</f>
        <v>1.2</v>
      </c>
      <c r="M48" s="1372">
        <f>M49+M50+M51</f>
        <v>5.2</v>
      </c>
      <c r="N48" s="1373"/>
      <c r="O48" s="1373"/>
      <c r="P48" s="1373"/>
    </row>
    <row r="49" spans="2:16" ht="36" customHeight="1">
      <c r="B49" s="895"/>
      <c r="C49" s="1521" t="s">
        <v>2321</v>
      </c>
      <c r="D49" s="1379" t="s">
        <v>789</v>
      </c>
      <c r="E49" s="899" t="s">
        <v>203</v>
      </c>
      <c r="F49" s="900" t="s">
        <v>1157</v>
      </c>
      <c r="G49" s="900" t="s">
        <v>1158</v>
      </c>
      <c r="H49" s="897" t="s">
        <v>790</v>
      </c>
      <c r="I49" s="899" t="s">
        <v>23</v>
      </c>
      <c r="J49" s="902"/>
      <c r="K49" s="902">
        <v>3</v>
      </c>
      <c r="L49" s="902"/>
      <c r="M49" s="902">
        <f t="shared" ref="M49:M56" si="1">SUM(J49:L49)</f>
        <v>3</v>
      </c>
      <c r="N49" s="30"/>
      <c r="O49" s="48">
        <v>3</v>
      </c>
      <c r="P49" s="333" t="s">
        <v>847</v>
      </c>
    </row>
    <row r="50" spans="2:16" ht="36" customHeight="1">
      <c r="B50" s="895"/>
      <c r="C50" s="1521" t="s">
        <v>2322</v>
      </c>
      <c r="D50" s="1379" t="s">
        <v>791</v>
      </c>
      <c r="E50" s="899" t="s">
        <v>203</v>
      </c>
      <c r="F50" s="900" t="s">
        <v>1157</v>
      </c>
      <c r="G50" s="900" t="s">
        <v>1158</v>
      </c>
      <c r="H50" s="897" t="s">
        <v>792</v>
      </c>
      <c r="I50" s="899" t="s">
        <v>23</v>
      </c>
      <c r="J50" s="902"/>
      <c r="K50" s="902">
        <v>0.5</v>
      </c>
      <c r="L50" s="902">
        <v>1.2</v>
      </c>
      <c r="M50" s="902">
        <f t="shared" si="1"/>
        <v>1.7</v>
      </c>
      <c r="N50" s="30"/>
      <c r="O50" s="48">
        <v>1.7</v>
      </c>
      <c r="P50" s="333" t="s">
        <v>474</v>
      </c>
    </row>
    <row r="51" spans="2:16" ht="36" customHeight="1">
      <c r="B51" s="895"/>
      <c r="C51" s="1521" t="s">
        <v>2323</v>
      </c>
      <c r="D51" s="1379" t="s">
        <v>793</v>
      </c>
      <c r="E51" s="899" t="s">
        <v>785</v>
      </c>
      <c r="F51" s="900" t="s">
        <v>1157</v>
      </c>
      <c r="G51" s="900" t="s">
        <v>1158</v>
      </c>
      <c r="H51" s="897" t="s">
        <v>794</v>
      </c>
      <c r="I51" s="899" t="s">
        <v>398</v>
      </c>
      <c r="J51" s="902"/>
      <c r="K51" s="902">
        <v>0.5</v>
      </c>
      <c r="L51" s="902"/>
      <c r="M51" s="902">
        <f t="shared" si="1"/>
        <v>0.5</v>
      </c>
      <c r="N51" s="30"/>
      <c r="O51" s="48">
        <v>0.5</v>
      </c>
      <c r="P51" s="333" t="s">
        <v>847</v>
      </c>
    </row>
    <row r="52" spans="2:16" ht="36" customHeight="1">
      <c r="B52" s="895"/>
      <c r="C52" s="1521" t="s">
        <v>2324</v>
      </c>
      <c r="D52" s="450" t="s">
        <v>3698</v>
      </c>
      <c r="E52" s="908" t="s">
        <v>203</v>
      </c>
      <c r="F52" s="900" t="s">
        <v>1157</v>
      </c>
      <c r="G52" s="900" t="s">
        <v>1158</v>
      </c>
      <c r="H52" s="1684" t="s">
        <v>795</v>
      </c>
      <c r="I52" s="899" t="s">
        <v>23</v>
      </c>
      <c r="J52" s="902"/>
      <c r="K52" s="902">
        <v>0.5</v>
      </c>
      <c r="L52" s="902"/>
      <c r="M52" s="902">
        <f t="shared" si="1"/>
        <v>0.5</v>
      </c>
      <c r="N52" s="71"/>
      <c r="O52" s="71"/>
      <c r="P52" s="71"/>
    </row>
    <row r="53" spans="2:16" ht="36" customHeight="1">
      <c r="B53" s="896"/>
      <c r="C53" s="1521" t="s">
        <v>2325</v>
      </c>
      <c r="D53" s="450" t="s">
        <v>2326</v>
      </c>
      <c r="E53" s="903"/>
      <c r="F53" s="904"/>
      <c r="G53" s="904"/>
      <c r="H53" s="901"/>
      <c r="I53" s="899" t="s">
        <v>23</v>
      </c>
      <c r="J53" s="902"/>
      <c r="K53" s="902">
        <f>K54+K55+K56+K57</f>
        <v>1.55</v>
      </c>
      <c r="L53" s="902"/>
      <c r="M53" s="902">
        <f>M54+M55+M56+M57</f>
        <v>1.55</v>
      </c>
      <c r="N53" s="71"/>
      <c r="O53" s="71"/>
      <c r="P53" s="71"/>
    </row>
    <row r="54" spans="2:16" ht="36" customHeight="1">
      <c r="B54" s="895"/>
      <c r="C54" s="1222" t="s">
        <v>2327</v>
      </c>
      <c r="D54" s="1379" t="s">
        <v>796</v>
      </c>
      <c r="E54" s="899" t="s">
        <v>203</v>
      </c>
      <c r="F54" s="900" t="s">
        <v>1157</v>
      </c>
      <c r="G54" s="900" t="s">
        <v>1158</v>
      </c>
      <c r="H54" s="897" t="s">
        <v>797</v>
      </c>
      <c r="I54" s="899" t="s">
        <v>23</v>
      </c>
      <c r="J54" s="902"/>
      <c r="K54" s="902">
        <v>0.5</v>
      </c>
      <c r="L54" s="902"/>
      <c r="M54" s="902">
        <f t="shared" si="1"/>
        <v>0.5</v>
      </c>
      <c r="N54" s="71"/>
      <c r="O54" s="71"/>
      <c r="P54" s="71"/>
    </row>
    <row r="55" spans="2:16" ht="36" customHeight="1">
      <c r="B55" s="895"/>
      <c r="C55" s="1222" t="s">
        <v>2328</v>
      </c>
      <c r="D55" s="1379" t="s">
        <v>798</v>
      </c>
      <c r="E55" s="899" t="s">
        <v>203</v>
      </c>
      <c r="F55" s="900" t="s">
        <v>1157</v>
      </c>
      <c r="G55" s="900" t="s">
        <v>1158</v>
      </c>
      <c r="H55" s="897" t="s">
        <v>799</v>
      </c>
      <c r="I55" s="899" t="s">
        <v>23</v>
      </c>
      <c r="J55" s="902"/>
      <c r="K55" s="902">
        <v>0.1</v>
      </c>
      <c r="L55" s="902"/>
      <c r="M55" s="902">
        <f t="shared" si="1"/>
        <v>0.1</v>
      </c>
      <c r="N55" s="71"/>
      <c r="O55" s="71"/>
      <c r="P55" s="71"/>
    </row>
    <row r="56" spans="2:16" ht="36" customHeight="1">
      <c r="B56" s="895"/>
      <c r="C56" s="1222" t="s">
        <v>2329</v>
      </c>
      <c r="D56" s="1379" t="s">
        <v>800</v>
      </c>
      <c r="E56" s="908" t="s">
        <v>203</v>
      </c>
      <c r="F56" s="900" t="s">
        <v>1157</v>
      </c>
      <c r="G56" s="900" t="s">
        <v>1158</v>
      </c>
      <c r="H56" s="897" t="s">
        <v>801</v>
      </c>
      <c r="I56" s="899" t="s">
        <v>23</v>
      </c>
      <c r="J56" s="902"/>
      <c r="K56" s="902">
        <v>0.75</v>
      </c>
      <c r="L56" s="902"/>
      <c r="M56" s="902">
        <f t="shared" si="1"/>
        <v>0.75</v>
      </c>
      <c r="N56" s="71"/>
      <c r="O56" s="71"/>
      <c r="P56" s="71"/>
    </row>
    <row r="57" spans="2:16" ht="36" customHeight="1">
      <c r="B57" s="895"/>
      <c r="C57" s="1222" t="s">
        <v>2330</v>
      </c>
      <c r="D57" s="1379" t="s">
        <v>2331</v>
      </c>
      <c r="E57" s="899" t="s">
        <v>203</v>
      </c>
      <c r="F57" s="900" t="s">
        <v>1157</v>
      </c>
      <c r="G57" s="900" t="s">
        <v>2332</v>
      </c>
      <c r="H57" s="901"/>
      <c r="I57" s="899" t="s">
        <v>23</v>
      </c>
      <c r="J57" s="902"/>
      <c r="K57" s="902">
        <v>0.2</v>
      </c>
      <c r="L57" s="902"/>
      <c r="M57" s="902">
        <v>0.2</v>
      </c>
      <c r="N57" s="71"/>
      <c r="O57" s="71"/>
      <c r="P57" s="71"/>
    </row>
    <row r="58" spans="2:16" ht="36" customHeight="1">
      <c r="B58" s="572"/>
      <c r="C58" s="2405" t="s">
        <v>204</v>
      </c>
      <c r="D58" s="2405"/>
      <c r="E58" s="2405"/>
      <c r="F58" s="2405"/>
      <c r="G58" s="2405"/>
      <c r="H58" s="2405"/>
      <c r="I58" s="2405"/>
      <c r="J58" s="911">
        <f>J10+J13+J19+J29+J43+J48+J52+J53</f>
        <v>16.5</v>
      </c>
      <c r="K58" s="911">
        <f>K10+K13+K19+K29+K43+K48+K52+K53</f>
        <v>29.800000000000004</v>
      </c>
      <c r="L58" s="911">
        <f>L10+L13+L19+L29+L43+L48+L52+L53</f>
        <v>36.25</v>
      </c>
      <c r="M58" s="911">
        <f>M10+M13+M19+M29+M43+M48+M52+M53</f>
        <v>82.55</v>
      </c>
      <c r="N58" s="913">
        <f>SUM(N10:N57)</f>
        <v>14.2</v>
      </c>
      <c r="O58" s="913">
        <f>SUM(O10:O57)</f>
        <v>6.5</v>
      </c>
      <c r="P58" s="912"/>
    </row>
    <row r="59" spans="2:16" ht="36" customHeight="1">
      <c r="B59" s="572"/>
      <c r="C59" s="211"/>
      <c r="D59" s="212"/>
      <c r="E59" s="212"/>
      <c r="F59" s="212"/>
      <c r="G59" s="1789" t="s">
        <v>802</v>
      </c>
      <c r="H59" s="1789"/>
      <c r="I59" s="1789"/>
      <c r="J59" s="212"/>
      <c r="K59" s="212"/>
      <c r="L59" s="212"/>
      <c r="M59" s="212"/>
      <c r="N59" s="212"/>
      <c r="O59" s="212"/>
      <c r="P59" s="213"/>
    </row>
    <row r="60" spans="2:16" ht="147.75" customHeight="1">
      <c r="B60" s="572"/>
      <c r="C60" s="45" t="s">
        <v>3343</v>
      </c>
      <c r="D60" s="1520" t="s">
        <v>205</v>
      </c>
      <c r="E60" s="1685" t="s">
        <v>203</v>
      </c>
      <c r="F60" s="900" t="s">
        <v>1157</v>
      </c>
      <c r="G60" s="900" t="s">
        <v>1158</v>
      </c>
      <c r="H60" s="8" t="s">
        <v>206</v>
      </c>
      <c r="I60" s="1539" t="s">
        <v>23</v>
      </c>
      <c r="J60" s="111"/>
      <c r="K60" s="112">
        <f>0+0.5</f>
        <v>0.5</v>
      </c>
      <c r="L60" s="111"/>
      <c r="M60" s="112">
        <f>SUM(J60:L60)</f>
        <v>0.5</v>
      </c>
      <c r="N60" s="111"/>
      <c r="O60" s="111"/>
      <c r="P60" s="1686"/>
    </row>
    <row r="61" spans="2:16" ht="36" customHeight="1">
      <c r="B61" s="572"/>
      <c r="C61" s="1962" t="s">
        <v>207</v>
      </c>
      <c r="D61" s="1962"/>
      <c r="E61" s="1962"/>
      <c r="F61" s="1962"/>
      <c r="G61" s="1962"/>
      <c r="H61" s="1962"/>
      <c r="I61" s="1962"/>
      <c r="J61" s="294"/>
      <c r="K61" s="294">
        <f>SUM(K60)</f>
        <v>0.5</v>
      </c>
      <c r="L61" s="294"/>
      <c r="M61" s="294">
        <f>SUM(M60)</f>
        <v>0.5</v>
      </c>
      <c r="N61" s="294"/>
      <c r="O61" s="294"/>
      <c r="P61" s="295"/>
    </row>
    <row r="62" spans="2:16" ht="36" customHeight="1">
      <c r="B62" s="572"/>
      <c r="C62" s="2037" t="s">
        <v>208</v>
      </c>
      <c r="D62" s="2037"/>
      <c r="E62" s="2037"/>
      <c r="F62" s="2037"/>
      <c r="G62" s="2037"/>
      <c r="H62" s="2037"/>
      <c r="I62" s="2037"/>
      <c r="J62" s="1352">
        <f>J58+J61</f>
        <v>16.5</v>
      </c>
      <c r="K62" s="1352">
        <f t="shared" ref="K62:P62" si="2">K58+K61</f>
        <v>30.300000000000004</v>
      </c>
      <c r="L62" s="1352">
        <f t="shared" si="2"/>
        <v>36.25</v>
      </c>
      <c r="M62" s="1352">
        <f t="shared" si="2"/>
        <v>83.05</v>
      </c>
      <c r="N62" s="1352">
        <f t="shared" si="2"/>
        <v>14.2</v>
      </c>
      <c r="O62" s="1352">
        <f t="shared" si="2"/>
        <v>6.5</v>
      </c>
      <c r="P62" s="1352">
        <f t="shared" si="2"/>
        <v>0</v>
      </c>
    </row>
    <row r="63" spans="2:16" ht="41.25" customHeight="1">
      <c r="C63" s="2243" t="s">
        <v>209</v>
      </c>
      <c r="D63" s="2244"/>
      <c r="E63" s="2244"/>
      <c r="F63" s="2244"/>
      <c r="G63" s="2244"/>
      <c r="H63" s="2244"/>
      <c r="I63" s="2244"/>
      <c r="J63" s="82"/>
      <c r="K63" s="82"/>
      <c r="L63" s="82"/>
      <c r="M63" s="82"/>
      <c r="N63" s="82"/>
      <c r="O63" s="82"/>
      <c r="P63" s="83"/>
    </row>
    <row r="64" spans="2:16" ht="41.25" customHeight="1">
      <c r="B64" s="916"/>
      <c r="C64" s="778" t="s">
        <v>2333</v>
      </c>
      <c r="D64" s="450" t="s">
        <v>491</v>
      </c>
      <c r="E64" s="1380" t="s">
        <v>210</v>
      </c>
      <c r="F64" s="1687" t="s">
        <v>1157</v>
      </c>
      <c r="G64" s="1687" t="s">
        <v>1158</v>
      </c>
      <c r="H64" s="1688"/>
      <c r="I64" s="1380" t="s">
        <v>23</v>
      </c>
      <c r="J64" s="1588">
        <v>11</v>
      </c>
      <c r="K64" s="1582">
        <v>4.516</v>
      </c>
      <c r="L64" s="1582">
        <v>1</v>
      </c>
      <c r="M64" s="507">
        <f t="shared" ref="M64" si="3">SUM(J64:L64)</f>
        <v>16.515999999999998</v>
      </c>
      <c r="N64" s="46"/>
      <c r="O64" s="46"/>
      <c r="P64" s="915"/>
    </row>
    <row r="65" spans="2:16" ht="33" customHeight="1">
      <c r="B65" s="916"/>
      <c r="C65" s="1521"/>
      <c r="D65" s="450" t="s">
        <v>3344</v>
      </c>
      <c r="E65" s="1380"/>
      <c r="F65" s="1687"/>
      <c r="G65" s="1687"/>
      <c r="H65" s="1688"/>
      <c r="I65" s="1380"/>
      <c r="J65" s="1587"/>
      <c r="K65" s="507"/>
      <c r="L65" s="507"/>
      <c r="M65" s="507"/>
      <c r="N65" s="46"/>
      <c r="O65" s="46"/>
      <c r="P65" s="915"/>
    </row>
    <row r="66" spans="2:16" ht="41.25" customHeight="1">
      <c r="B66" s="343"/>
      <c r="C66" s="450" t="s">
        <v>2334</v>
      </c>
      <c r="D66" s="450" t="s">
        <v>2335</v>
      </c>
      <c r="E66" s="1100"/>
      <c r="F66" s="1689"/>
      <c r="G66" s="1689"/>
      <c r="H66" s="1100"/>
      <c r="I66" s="1100"/>
      <c r="J66" s="507"/>
      <c r="K66" s="507">
        <f>K67+K68+K69+K70+K75</f>
        <v>2.65</v>
      </c>
      <c r="L66" s="507">
        <f>L71+L72+L73+L74+L76</f>
        <v>3</v>
      </c>
      <c r="M66" s="507">
        <f>M67+M68+M69+M70+M71+M72+M73+M74+M75+M76</f>
        <v>5.65</v>
      </c>
      <c r="N66" s="30"/>
      <c r="O66" s="46"/>
      <c r="P66" s="915"/>
    </row>
    <row r="67" spans="2:16" ht="41.25" customHeight="1">
      <c r="B67" s="343"/>
      <c r="C67" s="1043" t="s">
        <v>2336</v>
      </c>
      <c r="D67" s="1043" t="s">
        <v>2337</v>
      </c>
      <c r="E67" s="594" t="s">
        <v>210</v>
      </c>
      <c r="F67" s="918" t="s">
        <v>1157</v>
      </c>
      <c r="G67" s="918" t="s">
        <v>1158</v>
      </c>
      <c r="H67" s="349" t="s">
        <v>2338</v>
      </c>
      <c r="I67" s="594" t="s">
        <v>23</v>
      </c>
      <c r="J67" s="108"/>
      <c r="K67" s="1224">
        <v>2</v>
      </c>
      <c r="L67" s="108"/>
      <c r="M67" s="108">
        <f t="shared" ref="M67:M76" si="4">SUM(K67:L67)</f>
        <v>2</v>
      </c>
      <c r="N67" s="46"/>
      <c r="O67" s="46"/>
      <c r="P67" s="915"/>
    </row>
    <row r="68" spans="2:16" ht="41.25" customHeight="1">
      <c r="B68" s="343"/>
      <c r="C68" s="1043" t="s">
        <v>2339</v>
      </c>
      <c r="D68" s="1043" t="s">
        <v>2340</v>
      </c>
      <c r="E68" s="594" t="s">
        <v>210</v>
      </c>
      <c r="F68" s="918" t="s">
        <v>1157</v>
      </c>
      <c r="G68" s="918" t="s">
        <v>1158</v>
      </c>
      <c r="H68" s="349" t="s">
        <v>2341</v>
      </c>
      <c r="I68" s="594" t="s">
        <v>23</v>
      </c>
      <c r="J68" s="108"/>
      <c r="K68" s="1224">
        <v>0.15</v>
      </c>
      <c r="L68" s="108"/>
      <c r="M68" s="108">
        <f t="shared" si="4"/>
        <v>0.15</v>
      </c>
      <c r="N68" s="46"/>
      <c r="O68" s="46"/>
      <c r="P68" s="915"/>
    </row>
    <row r="69" spans="2:16" ht="41.25" customHeight="1">
      <c r="B69" s="343"/>
      <c r="C69" s="1043" t="s">
        <v>2342</v>
      </c>
      <c r="D69" s="1043" t="s">
        <v>2343</v>
      </c>
      <c r="E69" s="594" t="s">
        <v>210</v>
      </c>
      <c r="F69" s="918" t="s">
        <v>1157</v>
      </c>
      <c r="G69" s="918" t="s">
        <v>1158</v>
      </c>
      <c r="H69" s="349" t="s">
        <v>2344</v>
      </c>
      <c r="I69" s="594" t="s">
        <v>23</v>
      </c>
      <c r="J69" s="108"/>
      <c r="K69" s="1224">
        <v>0.15</v>
      </c>
      <c r="L69" s="108"/>
      <c r="M69" s="108">
        <f t="shared" si="4"/>
        <v>0.15</v>
      </c>
      <c r="N69" s="46"/>
      <c r="O69" s="46"/>
      <c r="P69" s="915"/>
    </row>
    <row r="70" spans="2:16" ht="41.25" customHeight="1">
      <c r="B70" s="343"/>
      <c r="C70" s="1043" t="s">
        <v>2345</v>
      </c>
      <c r="D70" s="1043" t="s">
        <v>2346</v>
      </c>
      <c r="E70" s="594" t="s">
        <v>2347</v>
      </c>
      <c r="F70" s="918" t="s">
        <v>1157</v>
      </c>
      <c r="G70" s="918" t="s">
        <v>1158</v>
      </c>
      <c r="H70" s="349" t="s">
        <v>2348</v>
      </c>
      <c r="I70" s="594" t="s">
        <v>23</v>
      </c>
      <c r="J70" s="108"/>
      <c r="K70" s="1224">
        <v>0.1</v>
      </c>
      <c r="L70" s="108"/>
      <c r="M70" s="108">
        <f t="shared" si="4"/>
        <v>0.1</v>
      </c>
      <c r="N70" s="46"/>
      <c r="O70" s="46"/>
      <c r="P70" s="915"/>
    </row>
    <row r="71" spans="2:16" ht="41.25" customHeight="1">
      <c r="B71" s="343"/>
      <c r="C71" s="1043" t="s">
        <v>2349</v>
      </c>
      <c r="D71" s="1043" t="s">
        <v>2350</v>
      </c>
      <c r="E71" s="594" t="s">
        <v>803</v>
      </c>
      <c r="F71" s="918" t="s">
        <v>1157</v>
      </c>
      <c r="G71" s="918" t="s">
        <v>2351</v>
      </c>
      <c r="H71" s="349" t="s">
        <v>2352</v>
      </c>
      <c r="I71" s="594" t="s">
        <v>23</v>
      </c>
      <c r="J71" s="108"/>
      <c r="K71" s="108"/>
      <c r="L71" s="1224">
        <v>0.5</v>
      </c>
      <c r="M71" s="108">
        <f t="shared" si="4"/>
        <v>0.5</v>
      </c>
      <c r="N71" s="46"/>
      <c r="O71" s="46"/>
      <c r="P71" s="915"/>
    </row>
    <row r="72" spans="2:16" ht="41.25" customHeight="1">
      <c r="B72" s="343"/>
      <c r="C72" s="1043" t="s">
        <v>2353</v>
      </c>
      <c r="D72" s="1043" t="s">
        <v>2354</v>
      </c>
      <c r="E72" s="594" t="s">
        <v>803</v>
      </c>
      <c r="F72" s="918" t="s">
        <v>1157</v>
      </c>
      <c r="G72" s="918" t="s">
        <v>1158</v>
      </c>
      <c r="H72" s="349" t="s">
        <v>2355</v>
      </c>
      <c r="I72" s="594" t="s">
        <v>23</v>
      </c>
      <c r="J72" s="108"/>
      <c r="K72" s="108"/>
      <c r="L72" s="1224">
        <v>1</v>
      </c>
      <c r="M72" s="108">
        <f t="shared" si="4"/>
        <v>1</v>
      </c>
      <c r="N72" s="46"/>
      <c r="O72" s="46"/>
      <c r="P72" s="915"/>
    </row>
    <row r="73" spans="2:16" ht="41.25" customHeight="1">
      <c r="B73" s="343"/>
      <c r="C73" s="1043" t="s">
        <v>2356</v>
      </c>
      <c r="D73" s="1043" t="s">
        <v>2357</v>
      </c>
      <c r="E73" s="594" t="s">
        <v>803</v>
      </c>
      <c r="F73" s="918" t="s">
        <v>1157</v>
      </c>
      <c r="G73" s="918" t="s">
        <v>1158</v>
      </c>
      <c r="H73" s="349" t="s">
        <v>2358</v>
      </c>
      <c r="I73" s="594" t="s">
        <v>23</v>
      </c>
      <c r="J73" s="108"/>
      <c r="K73" s="108"/>
      <c r="L73" s="1224">
        <v>0.5</v>
      </c>
      <c r="M73" s="108">
        <f t="shared" si="4"/>
        <v>0.5</v>
      </c>
      <c r="N73" s="46"/>
      <c r="O73" s="46"/>
      <c r="P73" s="915"/>
    </row>
    <row r="74" spans="2:16" ht="41.25" customHeight="1">
      <c r="B74" s="343"/>
      <c r="C74" s="1043" t="s">
        <v>2359</v>
      </c>
      <c r="D74" s="1043" t="s">
        <v>2360</v>
      </c>
      <c r="E74" s="594" t="s">
        <v>2361</v>
      </c>
      <c r="F74" s="918" t="s">
        <v>1157</v>
      </c>
      <c r="G74" s="918" t="s">
        <v>1158</v>
      </c>
      <c r="H74" s="349" t="s">
        <v>2362</v>
      </c>
      <c r="I74" s="594" t="s">
        <v>23</v>
      </c>
      <c r="J74" s="108"/>
      <c r="K74" s="108"/>
      <c r="L74" s="1224">
        <v>0.5</v>
      </c>
      <c r="M74" s="108">
        <f t="shared" si="4"/>
        <v>0.5</v>
      </c>
      <c r="N74" s="46"/>
      <c r="O74" s="46"/>
      <c r="P74" s="915"/>
    </row>
    <row r="75" spans="2:16" ht="41.25" customHeight="1">
      <c r="B75" s="343"/>
      <c r="C75" s="1043" t="s">
        <v>2363</v>
      </c>
      <c r="D75" s="1043" t="s">
        <v>2364</v>
      </c>
      <c r="E75" s="594" t="s">
        <v>2365</v>
      </c>
      <c r="F75" s="918" t="s">
        <v>1157</v>
      </c>
      <c r="G75" s="918" t="s">
        <v>1158</v>
      </c>
      <c r="H75" s="349" t="s">
        <v>2366</v>
      </c>
      <c r="I75" s="594" t="s">
        <v>23</v>
      </c>
      <c r="J75" s="108"/>
      <c r="K75" s="1224">
        <v>0.25</v>
      </c>
      <c r="L75" s="108"/>
      <c r="M75" s="108">
        <f t="shared" si="4"/>
        <v>0.25</v>
      </c>
      <c r="N75" s="46"/>
      <c r="O75" s="46"/>
      <c r="P75" s="915"/>
    </row>
    <row r="76" spans="2:16" ht="41.25" customHeight="1">
      <c r="B76" s="343"/>
      <c r="C76" s="1043" t="s">
        <v>2367</v>
      </c>
      <c r="D76" s="1043" t="s">
        <v>2368</v>
      </c>
      <c r="E76" s="594" t="s">
        <v>803</v>
      </c>
      <c r="F76" s="918" t="s">
        <v>1157</v>
      </c>
      <c r="G76" s="918" t="s">
        <v>1158</v>
      </c>
      <c r="H76" s="349" t="s">
        <v>2369</v>
      </c>
      <c r="I76" s="594" t="s">
        <v>23</v>
      </c>
      <c r="J76" s="108"/>
      <c r="K76" s="108"/>
      <c r="L76" s="1224">
        <v>0.5</v>
      </c>
      <c r="M76" s="108">
        <f t="shared" si="4"/>
        <v>0.5</v>
      </c>
      <c r="N76" s="46"/>
      <c r="O76" s="46"/>
      <c r="P76" s="915"/>
    </row>
    <row r="77" spans="2:16" ht="41.25" customHeight="1">
      <c r="B77" s="343"/>
      <c r="C77" s="450" t="s">
        <v>2370</v>
      </c>
      <c r="D77" s="450" t="s">
        <v>2371</v>
      </c>
      <c r="E77" s="1100"/>
      <c r="F77" s="1690"/>
      <c r="G77" s="1690"/>
      <c r="H77" s="1100"/>
      <c r="I77" s="1100"/>
      <c r="J77" s="1382"/>
      <c r="K77" s="507">
        <f>K78+K79+K80</f>
        <v>1.1000000000000001</v>
      </c>
      <c r="L77" s="507"/>
      <c r="M77" s="507">
        <f>M78+M79+M80</f>
        <v>1.1000000000000001</v>
      </c>
      <c r="N77" s="46"/>
      <c r="O77" s="46"/>
      <c r="P77" s="915"/>
    </row>
    <row r="78" spans="2:16" ht="41.25" customHeight="1">
      <c r="B78" s="343"/>
      <c r="C78" s="1521" t="s">
        <v>2372</v>
      </c>
      <c r="D78" s="1521" t="s">
        <v>2373</v>
      </c>
      <c r="E78" s="1380" t="s">
        <v>2374</v>
      </c>
      <c r="F78" s="1381" t="s">
        <v>1157</v>
      </c>
      <c r="G78" s="1381" t="s">
        <v>1158</v>
      </c>
      <c r="H78" s="1088" t="s">
        <v>2375</v>
      </c>
      <c r="I78" s="1380" t="s">
        <v>23</v>
      </c>
      <c r="J78" s="507"/>
      <c r="K78" s="1587">
        <v>0.75</v>
      </c>
      <c r="L78" s="507"/>
      <c r="M78" s="507">
        <f t="shared" ref="M78:M83" si="5">SUM(K78:L78)</f>
        <v>0.75</v>
      </c>
      <c r="N78" s="46"/>
      <c r="O78" s="46"/>
      <c r="P78" s="915"/>
    </row>
    <row r="79" spans="2:16" ht="41.25" customHeight="1">
      <c r="B79" s="343"/>
      <c r="C79" s="1521" t="s">
        <v>2376</v>
      </c>
      <c r="D79" s="1521" t="s">
        <v>2377</v>
      </c>
      <c r="E79" s="1380" t="s">
        <v>2378</v>
      </c>
      <c r="F79" s="1381" t="s">
        <v>1157</v>
      </c>
      <c r="G79" s="1381" t="s">
        <v>1158</v>
      </c>
      <c r="H79" s="1088" t="s">
        <v>2379</v>
      </c>
      <c r="I79" s="1380" t="s">
        <v>23</v>
      </c>
      <c r="J79" s="507"/>
      <c r="K79" s="1587">
        <v>0.1</v>
      </c>
      <c r="L79" s="507"/>
      <c r="M79" s="507">
        <f t="shared" si="5"/>
        <v>0.1</v>
      </c>
      <c r="N79" s="46"/>
      <c r="O79" s="46"/>
      <c r="P79" s="915"/>
    </row>
    <row r="80" spans="2:16" ht="41.25" customHeight="1">
      <c r="B80" s="343"/>
      <c r="C80" s="1521" t="s">
        <v>2380</v>
      </c>
      <c r="D80" s="472" t="s">
        <v>3699</v>
      </c>
      <c r="E80" s="1380" t="s">
        <v>2381</v>
      </c>
      <c r="F80" s="1381" t="s">
        <v>1157</v>
      </c>
      <c r="G80" s="1381" t="s">
        <v>1158</v>
      </c>
      <c r="H80" s="1088" t="s">
        <v>2382</v>
      </c>
      <c r="I80" s="1380" t="s">
        <v>23</v>
      </c>
      <c r="J80" s="507"/>
      <c r="K80" s="1587">
        <v>0.25</v>
      </c>
      <c r="L80" s="507"/>
      <c r="M80" s="507">
        <f t="shared" si="5"/>
        <v>0.25</v>
      </c>
      <c r="N80" s="46"/>
      <c r="O80" s="46"/>
      <c r="P80" s="915"/>
    </row>
    <row r="81" spans="2:16" ht="41.25" customHeight="1">
      <c r="B81" s="343"/>
      <c r="C81" s="1521" t="s">
        <v>2383</v>
      </c>
      <c r="D81" s="450" t="s">
        <v>2384</v>
      </c>
      <c r="E81" s="1688"/>
      <c r="F81" s="1691"/>
      <c r="G81" s="1691"/>
      <c r="H81" s="1688"/>
      <c r="I81" s="1688"/>
      <c r="J81" s="507"/>
      <c r="K81" s="507">
        <v>1.65</v>
      </c>
      <c r="L81" s="507"/>
      <c r="M81" s="507">
        <f t="shared" si="5"/>
        <v>1.65</v>
      </c>
      <c r="N81" s="46"/>
      <c r="O81" s="46"/>
      <c r="P81" s="915"/>
    </row>
    <row r="82" spans="2:16" ht="41.25" customHeight="1">
      <c r="B82" s="916"/>
      <c r="C82" s="1043" t="s">
        <v>2385</v>
      </c>
      <c r="D82" s="1043" t="s">
        <v>2386</v>
      </c>
      <c r="E82" s="594" t="s">
        <v>2374</v>
      </c>
      <c r="F82" s="918" t="s">
        <v>1157</v>
      </c>
      <c r="G82" s="918" t="s">
        <v>1158</v>
      </c>
      <c r="H82" s="349" t="s">
        <v>2387</v>
      </c>
      <c r="I82" s="594" t="s">
        <v>23</v>
      </c>
      <c r="J82" s="108"/>
      <c r="K82" s="1224">
        <v>1.65</v>
      </c>
      <c r="L82" s="108"/>
      <c r="M82" s="108">
        <f t="shared" si="5"/>
        <v>1.65</v>
      </c>
      <c r="N82" s="46"/>
      <c r="O82" s="46"/>
      <c r="P82" s="915"/>
    </row>
    <row r="83" spans="2:16" ht="41.25" customHeight="1">
      <c r="B83" s="343"/>
      <c r="C83" s="1222" t="s">
        <v>2388</v>
      </c>
      <c r="D83" s="450" t="s">
        <v>2389</v>
      </c>
      <c r="E83" s="1380" t="s">
        <v>803</v>
      </c>
      <c r="F83" s="1381" t="s">
        <v>1157</v>
      </c>
      <c r="G83" s="1381" t="s">
        <v>1158</v>
      </c>
      <c r="H83" s="1088" t="s">
        <v>2390</v>
      </c>
      <c r="I83" s="1380" t="s">
        <v>23</v>
      </c>
      <c r="J83" s="1382"/>
      <c r="K83" s="1382"/>
      <c r="L83" s="1383">
        <v>2.5</v>
      </c>
      <c r="M83" s="1382">
        <f t="shared" si="5"/>
        <v>2.5</v>
      </c>
      <c r="N83" s="46"/>
      <c r="O83" s="46"/>
      <c r="P83" s="915"/>
    </row>
    <row r="84" spans="2:16" ht="41.25" customHeight="1">
      <c r="C84" s="2398" t="s">
        <v>211</v>
      </c>
      <c r="D84" s="2399"/>
      <c r="E84" s="2399"/>
      <c r="F84" s="2399"/>
      <c r="G84" s="2399"/>
      <c r="H84" s="2399"/>
      <c r="I84" s="2400"/>
      <c r="J84" s="1353">
        <f>J64+J66+J77+J81+J83</f>
        <v>11</v>
      </c>
      <c r="K84" s="1353">
        <f t="shared" ref="K84:M84" si="6">K64+K66+K77+K81+K83</f>
        <v>9.9160000000000004</v>
      </c>
      <c r="L84" s="1353">
        <f t="shared" si="6"/>
        <v>6.5</v>
      </c>
      <c r="M84" s="1353">
        <f t="shared" si="6"/>
        <v>27.415999999999997</v>
      </c>
      <c r="N84" s="1354"/>
      <c r="O84" s="1354"/>
      <c r="P84" s="1354"/>
    </row>
    <row r="85" spans="2:16" ht="36" customHeight="1">
      <c r="C85" s="2243" t="s">
        <v>212</v>
      </c>
      <c r="D85" s="2244"/>
      <c r="E85" s="2244"/>
      <c r="F85" s="2244"/>
      <c r="G85" s="2244"/>
      <c r="H85" s="2244"/>
      <c r="I85" s="2244"/>
      <c r="J85" s="82"/>
      <c r="K85" s="82"/>
      <c r="L85" s="82"/>
      <c r="M85" s="82"/>
      <c r="N85" s="82"/>
      <c r="O85" s="82"/>
      <c r="P85" s="84"/>
    </row>
    <row r="86" spans="2:16" ht="76.5">
      <c r="B86" s="919"/>
      <c r="C86" s="1521" t="s">
        <v>2391</v>
      </c>
      <c r="D86" s="450" t="s">
        <v>2392</v>
      </c>
      <c r="E86" s="1523" t="s">
        <v>102</v>
      </c>
      <c r="F86" s="1524">
        <v>45658</v>
      </c>
      <c r="G86" s="1524">
        <v>45992</v>
      </c>
      <c r="H86" s="1521" t="s">
        <v>2393</v>
      </c>
      <c r="I86" s="1523" t="s">
        <v>23</v>
      </c>
      <c r="J86" s="1561">
        <v>25.2</v>
      </c>
      <c r="K86" s="1561">
        <v>4</v>
      </c>
      <c r="L86" s="1561">
        <v>0.5</v>
      </c>
      <c r="M86" s="1562">
        <f>SUM(J86:L86)</f>
        <v>29.7</v>
      </c>
      <c r="N86" s="46"/>
      <c r="O86" s="46"/>
      <c r="P86" s="46"/>
    </row>
    <row r="87" spans="2:16" ht="16.5">
      <c r="B87" s="920"/>
      <c r="C87" s="926"/>
      <c r="D87" s="926" t="s">
        <v>2394</v>
      </c>
      <c r="E87" s="1215"/>
      <c r="F87" s="927"/>
      <c r="G87" s="927"/>
      <c r="H87" s="1043"/>
      <c r="I87" s="1215"/>
      <c r="J87" s="914"/>
      <c r="K87" s="914"/>
      <c r="L87" s="914"/>
      <c r="M87" s="925"/>
      <c r="N87" s="46"/>
      <c r="O87" s="46"/>
      <c r="P87" s="46"/>
    </row>
    <row r="88" spans="2:16" ht="76.5">
      <c r="B88" s="921"/>
      <c r="C88" s="1378" t="s">
        <v>2395</v>
      </c>
      <c r="D88" s="1384" t="s">
        <v>2396</v>
      </c>
      <c r="E88" s="1025" t="s">
        <v>102</v>
      </c>
      <c r="F88" s="1385">
        <v>45658</v>
      </c>
      <c r="G88" s="1385">
        <v>45992</v>
      </c>
      <c r="H88" s="1386" t="s">
        <v>2397</v>
      </c>
      <c r="I88" s="1387"/>
      <c r="J88" s="1388"/>
      <c r="K88" s="1388"/>
      <c r="L88" s="1388"/>
      <c r="M88" s="1389"/>
      <c r="N88" s="1390"/>
      <c r="O88" s="1390"/>
      <c r="P88" s="1390"/>
    </row>
    <row r="89" spans="2:16" ht="25.5">
      <c r="B89" s="922"/>
      <c r="C89" s="1521" t="s">
        <v>2398</v>
      </c>
      <c r="D89" s="1692" t="s">
        <v>2399</v>
      </c>
      <c r="E89" s="1118"/>
      <c r="F89" s="1118"/>
      <c r="G89" s="1118"/>
      <c r="H89" s="1117" t="s">
        <v>2400</v>
      </c>
      <c r="I89" s="1118" t="s">
        <v>23</v>
      </c>
      <c r="J89" s="1561"/>
      <c r="K89" s="1561">
        <v>0.02</v>
      </c>
      <c r="L89" s="1561"/>
      <c r="M89" s="1562">
        <f t="shared" ref="M89:M95" si="7">SUM(J89:L89)</f>
        <v>0.02</v>
      </c>
      <c r="N89" s="46"/>
      <c r="O89" s="46"/>
      <c r="P89" s="46"/>
    </row>
    <row r="90" spans="2:16" ht="51">
      <c r="B90" s="922"/>
      <c r="C90" s="1521" t="s">
        <v>2401</v>
      </c>
      <c r="D90" s="1692" t="s">
        <v>2402</v>
      </c>
      <c r="E90" s="1118"/>
      <c r="F90" s="1118"/>
      <c r="G90" s="1118"/>
      <c r="H90" s="1117" t="s">
        <v>2403</v>
      </c>
      <c r="I90" s="1118" t="s">
        <v>23</v>
      </c>
      <c r="J90" s="1561"/>
      <c r="K90" s="1561">
        <v>0.02</v>
      </c>
      <c r="L90" s="1561"/>
      <c r="M90" s="1562">
        <f t="shared" si="7"/>
        <v>0.02</v>
      </c>
      <c r="N90" s="46"/>
      <c r="O90" s="46"/>
      <c r="P90" s="46"/>
    </row>
    <row r="91" spans="2:16" ht="38.25">
      <c r="B91" s="922"/>
      <c r="C91" s="1521" t="s">
        <v>2404</v>
      </c>
      <c r="D91" s="1692" t="s">
        <v>2405</v>
      </c>
      <c r="E91" s="1118"/>
      <c r="F91" s="1118"/>
      <c r="G91" s="1118"/>
      <c r="H91" s="1117" t="s">
        <v>2406</v>
      </c>
      <c r="I91" s="1118" t="s">
        <v>23</v>
      </c>
      <c r="J91" s="1561"/>
      <c r="K91" s="1561">
        <v>0.02</v>
      </c>
      <c r="L91" s="1561"/>
      <c r="M91" s="1562">
        <f t="shared" si="7"/>
        <v>0.02</v>
      </c>
      <c r="N91" s="46"/>
      <c r="O91" s="46"/>
      <c r="P91" s="46"/>
    </row>
    <row r="92" spans="2:16">
      <c r="B92" s="922"/>
      <c r="C92" s="1521" t="s">
        <v>2407</v>
      </c>
      <c r="D92" s="1692" t="s">
        <v>2408</v>
      </c>
      <c r="E92" s="1118"/>
      <c r="F92" s="1118"/>
      <c r="G92" s="1118"/>
      <c r="H92" s="1117" t="s">
        <v>2409</v>
      </c>
      <c r="I92" s="1118" t="s">
        <v>23</v>
      </c>
      <c r="J92" s="1561"/>
      <c r="K92" s="1561">
        <v>0.2</v>
      </c>
      <c r="L92" s="1561"/>
      <c r="M92" s="1562">
        <f t="shared" si="7"/>
        <v>0.2</v>
      </c>
      <c r="N92" s="46"/>
      <c r="O92" s="46"/>
      <c r="P92" s="46"/>
    </row>
    <row r="93" spans="2:16" ht="25.5">
      <c r="B93" s="922"/>
      <c r="C93" s="1521" t="s">
        <v>2410</v>
      </c>
      <c r="D93" s="1692" t="s">
        <v>2411</v>
      </c>
      <c r="E93" s="1118"/>
      <c r="F93" s="1118"/>
      <c r="G93" s="1118"/>
      <c r="H93" s="1117" t="s">
        <v>2412</v>
      </c>
      <c r="I93" s="1118" t="s">
        <v>23</v>
      </c>
      <c r="J93" s="1561"/>
      <c r="K93" s="1561">
        <v>6</v>
      </c>
      <c r="L93" s="1561"/>
      <c r="M93" s="1562">
        <f t="shared" si="7"/>
        <v>6</v>
      </c>
      <c r="N93" s="46"/>
      <c r="O93" s="46"/>
      <c r="P93" s="46"/>
    </row>
    <row r="94" spans="2:16" ht="36" customHeight="1">
      <c r="B94" s="922"/>
      <c r="C94" s="1521" t="s">
        <v>2413</v>
      </c>
      <c r="D94" s="1692" t="s">
        <v>2414</v>
      </c>
      <c r="E94" s="1118"/>
      <c r="F94" s="1118"/>
      <c r="G94" s="1118"/>
      <c r="H94" s="1117" t="s">
        <v>2415</v>
      </c>
      <c r="I94" s="1118" t="s">
        <v>3481</v>
      </c>
      <c r="J94" s="1561"/>
      <c r="K94" s="1561">
        <v>15</v>
      </c>
      <c r="L94" s="1561"/>
      <c r="M94" s="1562">
        <f t="shared" si="7"/>
        <v>15</v>
      </c>
      <c r="N94" s="46"/>
      <c r="O94" s="46"/>
      <c r="P94" s="46"/>
    </row>
    <row r="95" spans="2:16" ht="26.25" customHeight="1">
      <c r="B95" s="922"/>
      <c r="C95" s="1521" t="s">
        <v>2416</v>
      </c>
      <c r="D95" s="1692" t="s">
        <v>3345</v>
      </c>
      <c r="E95" s="1118"/>
      <c r="F95" s="1118"/>
      <c r="G95" s="1118"/>
      <c r="H95" s="1117" t="s">
        <v>3346</v>
      </c>
      <c r="I95" s="1118" t="s">
        <v>23</v>
      </c>
      <c r="J95" s="1561"/>
      <c r="K95" s="1561">
        <v>1</v>
      </c>
      <c r="L95" s="1561"/>
      <c r="M95" s="1562">
        <f t="shared" si="7"/>
        <v>1</v>
      </c>
      <c r="N95" s="46"/>
      <c r="O95" s="46"/>
      <c r="P95" s="46"/>
    </row>
    <row r="96" spans="2:16" ht="51" customHeight="1">
      <c r="B96" s="921"/>
      <c r="C96" s="1378" t="s">
        <v>3347</v>
      </c>
      <c r="D96" s="1384" t="s">
        <v>2417</v>
      </c>
      <c r="E96" s="1025" t="s">
        <v>102</v>
      </c>
      <c r="F96" s="1385">
        <v>45658</v>
      </c>
      <c r="G96" s="1385">
        <v>45992</v>
      </c>
      <c r="H96" s="1386" t="s">
        <v>2418</v>
      </c>
      <c r="I96" s="1387"/>
      <c r="J96" s="1388"/>
      <c r="K96" s="1388"/>
      <c r="L96" s="1388"/>
      <c r="M96" s="1389"/>
      <c r="N96" s="1390"/>
      <c r="O96" s="1390"/>
      <c r="P96" s="1390"/>
    </row>
    <row r="97" spans="2:18">
      <c r="B97" s="922"/>
      <c r="C97" s="1521" t="s">
        <v>3348</v>
      </c>
      <c r="D97" s="1693" t="s">
        <v>2419</v>
      </c>
      <c r="E97" s="1118"/>
      <c r="F97" s="1118"/>
      <c r="G97" s="1118"/>
      <c r="H97" s="1521" t="s">
        <v>2420</v>
      </c>
      <c r="I97" s="1118" t="s">
        <v>23</v>
      </c>
      <c r="J97" s="1561"/>
      <c r="K97" s="1561">
        <v>2.5</v>
      </c>
      <c r="L97" s="1561"/>
      <c r="M97" s="1562">
        <f>SUM(J97:L97)</f>
        <v>2.5</v>
      </c>
      <c r="N97" s="46"/>
      <c r="O97" s="46"/>
      <c r="P97" s="46"/>
    </row>
    <row r="98" spans="2:18">
      <c r="B98" s="922"/>
      <c r="C98" s="1521" t="s">
        <v>3349</v>
      </c>
      <c r="D98" s="1693" t="s">
        <v>586</v>
      </c>
      <c r="E98" s="1118"/>
      <c r="F98" s="1118"/>
      <c r="G98" s="1118"/>
      <c r="H98" s="1521" t="s">
        <v>2421</v>
      </c>
      <c r="I98" s="1118" t="s">
        <v>23</v>
      </c>
      <c r="J98" s="1561"/>
      <c r="K98" s="1561">
        <v>2.5</v>
      </c>
      <c r="L98" s="1561"/>
      <c r="M98" s="1562">
        <f>SUM(J98:L98)</f>
        <v>2.5</v>
      </c>
      <c r="N98" s="46"/>
      <c r="O98" s="46"/>
      <c r="P98" s="46"/>
    </row>
    <row r="99" spans="2:18">
      <c r="B99" s="922"/>
      <c r="C99" s="1521" t="s">
        <v>3350</v>
      </c>
      <c r="D99" s="1693" t="s">
        <v>850</v>
      </c>
      <c r="E99" s="1118"/>
      <c r="F99" s="1118"/>
      <c r="G99" s="1118"/>
      <c r="H99" s="1521" t="s">
        <v>2422</v>
      </c>
      <c r="I99" s="1118" t="s">
        <v>23</v>
      </c>
      <c r="J99" s="1561"/>
      <c r="K99" s="1561">
        <v>0.25</v>
      </c>
      <c r="L99" s="1561"/>
      <c r="M99" s="1562">
        <f>SUM(J99:L99)</f>
        <v>0.25</v>
      </c>
      <c r="N99" s="46"/>
      <c r="O99" s="46"/>
      <c r="P99" s="46"/>
    </row>
    <row r="100" spans="2:18">
      <c r="B100" s="922"/>
      <c r="C100" s="1521" t="s">
        <v>3351</v>
      </c>
      <c r="D100" s="1379" t="s">
        <v>2423</v>
      </c>
      <c r="E100" s="1118"/>
      <c r="F100" s="1118"/>
      <c r="G100" s="1118"/>
      <c r="H100" s="1521" t="s">
        <v>2420</v>
      </c>
      <c r="I100" s="1118" t="s">
        <v>23</v>
      </c>
      <c r="J100" s="1561"/>
      <c r="K100" s="1561">
        <v>0.4</v>
      </c>
      <c r="L100" s="1561"/>
      <c r="M100" s="1562">
        <f>SUM(J100:L100)</f>
        <v>0.4</v>
      </c>
      <c r="N100" s="46"/>
      <c r="O100" s="46"/>
      <c r="P100" s="46"/>
    </row>
    <row r="101" spans="2:18" ht="76.5">
      <c r="B101" s="921"/>
      <c r="C101" s="1378" t="s">
        <v>3352</v>
      </c>
      <c r="D101" s="1386" t="s">
        <v>2424</v>
      </c>
      <c r="E101" s="1025" t="s">
        <v>102</v>
      </c>
      <c r="F101" s="1385">
        <v>45658</v>
      </c>
      <c r="G101" s="1385">
        <v>45992</v>
      </c>
      <c r="H101" s="1386" t="s">
        <v>2425</v>
      </c>
      <c r="I101" s="1387"/>
      <c r="J101" s="1388"/>
      <c r="K101" s="1388"/>
      <c r="L101" s="1388"/>
      <c r="M101" s="1389"/>
      <c r="N101" s="1390"/>
      <c r="O101" s="1390"/>
      <c r="P101" s="1390"/>
    </row>
    <row r="102" spans="2:18" ht="25.5">
      <c r="B102" s="922"/>
      <c r="C102" s="1521" t="s">
        <v>3353</v>
      </c>
      <c r="D102" s="1692" t="s">
        <v>2426</v>
      </c>
      <c r="E102" s="1118"/>
      <c r="F102" s="1118"/>
      <c r="G102" s="1118"/>
      <c r="H102" s="1117" t="s">
        <v>2427</v>
      </c>
      <c r="I102" s="1118" t="s">
        <v>23</v>
      </c>
      <c r="J102" s="1561"/>
      <c r="K102" s="1561">
        <v>0.5</v>
      </c>
      <c r="L102" s="1561"/>
      <c r="M102" s="1562">
        <f>SUM(J102:L102)</f>
        <v>0.5</v>
      </c>
      <c r="N102" s="46"/>
      <c r="O102" s="46"/>
      <c r="P102" s="46"/>
    </row>
    <row r="103" spans="2:18" ht="25.5">
      <c r="B103" s="922"/>
      <c r="C103" s="1521" t="s">
        <v>3354</v>
      </c>
      <c r="D103" s="1692" t="s">
        <v>2428</v>
      </c>
      <c r="E103" s="1118"/>
      <c r="F103" s="1118"/>
      <c r="G103" s="1118"/>
      <c r="H103" s="1117" t="s">
        <v>2429</v>
      </c>
      <c r="I103" s="1118" t="s">
        <v>23</v>
      </c>
      <c r="J103" s="1561"/>
      <c r="K103" s="1561">
        <v>1</v>
      </c>
      <c r="L103" s="1561"/>
      <c r="M103" s="1562">
        <f>SUM(J103:L103)</f>
        <v>1</v>
      </c>
      <c r="N103" s="46"/>
      <c r="O103" s="46"/>
      <c r="P103" s="46"/>
    </row>
    <row r="104" spans="2:18" ht="102">
      <c r="B104" s="921"/>
      <c r="C104" s="450" t="s">
        <v>3355</v>
      </c>
      <c r="D104" s="608" t="s">
        <v>2430</v>
      </c>
      <c r="E104" s="1043" t="s">
        <v>102</v>
      </c>
      <c r="F104" s="1086">
        <v>45658</v>
      </c>
      <c r="G104" s="1086">
        <v>45992</v>
      </c>
      <c r="H104" s="608" t="s">
        <v>2431</v>
      </c>
      <c r="I104" s="609" t="s">
        <v>23</v>
      </c>
      <c r="J104" s="914"/>
      <c r="K104" s="914">
        <v>1</v>
      </c>
      <c r="L104" s="914"/>
      <c r="M104" s="925">
        <f>SUM(J104:L104)</f>
        <v>1</v>
      </c>
      <c r="N104" s="46"/>
      <c r="O104" s="46"/>
      <c r="P104" s="46"/>
    </row>
    <row r="105" spans="2:18" ht="63.75">
      <c r="B105" s="921"/>
      <c r="C105" s="450" t="s">
        <v>3356</v>
      </c>
      <c r="D105" s="1117" t="s">
        <v>2432</v>
      </c>
      <c r="E105" s="885"/>
      <c r="F105" s="885"/>
      <c r="G105" s="885"/>
      <c r="H105" s="1117" t="s">
        <v>2433</v>
      </c>
      <c r="I105" s="1118" t="s">
        <v>23</v>
      </c>
      <c r="J105" s="1561"/>
      <c r="K105" s="1561">
        <v>0.1</v>
      </c>
      <c r="L105" s="1561"/>
      <c r="M105" s="1562">
        <f>SUM(J105:L105)</f>
        <v>0.1</v>
      </c>
      <c r="N105" s="46"/>
      <c r="O105" s="46"/>
      <c r="P105" s="46"/>
    </row>
    <row r="106" spans="2:18" ht="51">
      <c r="B106" s="921"/>
      <c r="C106" s="1391" t="s">
        <v>3495</v>
      </c>
      <c r="D106" s="1392" t="s">
        <v>2434</v>
      </c>
      <c r="E106" s="1393"/>
      <c r="F106" s="1393"/>
      <c r="G106" s="1393"/>
      <c r="H106" s="1392" t="s">
        <v>2435</v>
      </c>
      <c r="I106" s="1394" t="s">
        <v>23</v>
      </c>
      <c r="J106" s="1123"/>
      <c r="K106" s="1123">
        <v>0.5</v>
      </c>
      <c r="L106" s="1123"/>
      <c r="M106" s="1125">
        <f>SUM(J106:L106)</f>
        <v>0.5</v>
      </c>
      <c r="N106" s="59"/>
      <c r="O106" s="59"/>
      <c r="P106" s="59"/>
    </row>
    <row r="107" spans="2:18" ht="36" customHeight="1">
      <c r="B107" s="917"/>
      <c r="C107" s="1925" t="s">
        <v>213</v>
      </c>
      <c r="D107" s="1925"/>
      <c r="E107" s="1925"/>
      <c r="F107" s="1925"/>
      <c r="G107" s="1925"/>
      <c r="H107" s="1925"/>
      <c r="I107" s="1925"/>
      <c r="J107" s="1263">
        <f>SUM(J86:J106)</f>
        <v>25.2</v>
      </c>
      <c r="K107" s="1263">
        <f>SUM(K86:K106)</f>
        <v>35.01</v>
      </c>
      <c r="L107" s="1263">
        <f>SUM(L86:L106)</f>
        <v>0.5</v>
      </c>
      <c r="M107" s="1263">
        <f>SUM(M86:M106)</f>
        <v>60.709999999999994</v>
      </c>
      <c r="N107" s="1355"/>
      <c r="O107" s="1355"/>
      <c r="P107" s="808"/>
    </row>
    <row r="108" spans="2:18" ht="39" customHeight="1">
      <c r="C108" s="2243" t="s">
        <v>214</v>
      </c>
      <c r="D108" s="2244"/>
      <c r="E108" s="2244"/>
      <c r="F108" s="2244"/>
      <c r="G108" s="2244"/>
      <c r="H108" s="2244"/>
      <c r="I108" s="2244"/>
      <c r="J108" s="82"/>
      <c r="K108" s="82"/>
      <c r="L108" s="82"/>
      <c r="M108" s="82"/>
      <c r="N108" s="82"/>
      <c r="O108" s="82"/>
      <c r="P108" s="84"/>
    </row>
    <row r="109" spans="2:18" ht="39" customHeight="1">
      <c r="B109" s="929"/>
      <c r="C109" s="1168" t="s">
        <v>2436</v>
      </c>
      <c r="D109" s="971" t="s">
        <v>491</v>
      </c>
      <c r="E109" s="962" t="s">
        <v>99</v>
      </c>
      <c r="F109" s="963">
        <v>45658</v>
      </c>
      <c r="G109" s="963">
        <v>45809</v>
      </c>
      <c r="H109" s="964" t="s">
        <v>2437</v>
      </c>
      <c r="I109" s="962" t="s">
        <v>23</v>
      </c>
      <c r="J109" s="965">
        <v>8.6999999999999993</v>
      </c>
      <c r="K109" s="1694">
        <v>3</v>
      </c>
      <c r="L109" s="965"/>
      <c r="M109" s="966">
        <f>SUM(J109:L109)</f>
        <v>11.7</v>
      </c>
      <c r="N109" s="930"/>
      <c r="O109" s="930"/>
      <c r="P109" s="930"/>
      <c r="Q109" s="23"/>
      <c r="R109" s="23"/>
    </row>
    <row r="110" spans="2:18" ht="39" customHeight="1">
      <c r="B110" s="929"/>
      <c r="C110" s="1168" t="s">
        <v>2438</v>
      </c>
      <c r="D110" s="972" t="s">
        <v>423</v>
      </c>
      <c r="E110" s="939"/>
      <c r="F110" s="940"/>
      <c r="G110" s="940"/>
      <c r="H110" s="941"/>
      <c r="I110" s="939"/>
      <c r="J110" s="942"/>
      <c r="K110" s="942"/>
      <c r="L110" s="942"/>
      <c r="M110" s="943"/>
      <c r="N110" s="930"/>
      <c r="O110" s="930"/>
      <c r="P110" s="930"/>
      <c r="Q110" s="23"/>
      <c r="R110" s="23"/>
    </row>
    <row r="111" spans="2:18" ht="39" customHeight="1">
      <c r="B111" s="929"/>
      <c r="C111" s="1168" t="s">
        <v>2439</v>
      </c>
      <c r="D111" s="973" t="s">
        <v>2462</v>
      </c>
      <c r="E111" s="967"/>
      <c r="F111" s="957">
        <v>45658</v>
      </c>
      <c r="G111" s="957">
        <v>45809</v>
      </c>
      <c r="H111" s="968" t="s">
        <v>2463</v>
      </c>
      <c r="I111" s="962" t="s">
        <v>23</v>
      </c>
      <c r="J111" s="969"/>
      <c r="K111" s="969"/>
      <c r="L111" s="1695">
        <v>1.5</v>
      </c>
      <c r="M111" s="970">
        <f>SUM(J111:L111)</f>
        <v>1.5</v>
      </c>
      <c r="N111" s="930"/>
      <c r="O111" s="930"/>
      <c r="P111" s="930"/>
      <c r="Q111" s="23"/>
      <c r="R111" s="23"/>
    </row>
    <row r="112" spans="2:18" ht="39" customHeight="1">
      <c r="B112" s="929"/>
      <c r="C112" s="1168" t="s">
        <v>2460</v>
      </c>
      <c r="D112" s="972" t="s">
        <v>422</v>
      </c>
      <c r="E112" s="939"/>
      <c r="F112" s="940"/>
      <c r="G112" s="940"/>
      <c r="H112" s="953"/>
      <c r="I112" s="939"/>
      <c r="J112" s="942"/>
      <c r="K112" s="942"/>
      <c r="L112" s="942"/>
      <c r="M112" s="943"/>
      <c r="N112" s="930"/>
      <c r="O112" s="930"/>
      <c r="P112" s="930"/>
      <c r="Q112" s="23"/>
      <c r="R112" s="23"/>
    </row>
    <row r="113" spans="2:18" ht="39" customHeight="1">
      <c r="B113" s="929"/>
      <c r="C113" s="1168" t="s">
        <v>2461</v>
      </c>
      <c r="D113" s="974" t="s">
        <v>3371</v>
      </c>
      <c r="E113" s="939" t="s">
        <v>99</v>
      </c>
      <c r="F113" s="940">
        <v>45658</v>
      </c>
      <c r="G113" s="940">
        <v>45992</v>
      </c>
      <c r="H113" s="941" t="s">
        <v>2440</v>
      </c>
      <c r="I113" s="962" t="s">
        <v>23</v>
      </c>
      <c r="J113" s="942"/>
      <c r="K113" s="942">
        <v>2.5</v>
      </c>
      <c r="L113" s="942"/>
      <c r="M113" s="943">
        <f>SUM(J113:L113)</f>
        <v>2.5</v>
      </c>
      <c r="N113" s="930"/>
      <c r="O113" s="930"/>
      <c r="P113" s="930"/>
      <c r="Q113" s="23"/>
      <c r="R113" s="23"/>
    </row>
    <row r="114" spans="2:18" ht="39" customHeight="1">
      <c r="B114" s="929"/>
      <c r="C114" s="1168" t="s">
        <v>3357</v>
      </c>
      <c r="D114" s="975" t="s">
        <v>2441</v>
      </c>
      <c r="E114" s="939"/>
      <c r="F114" s="940"/>
      <c r="G114" s="940"/>
      <c r="H114" s="941"/>
      <c r="I114" s="939"/>
      <c r="J114" s="942"/>
      <c r="K114" s="942"/>
      <c r="L114" s="942"/>
      <c r="M114" s="943"/>
      <c r="N114" s="930"/>
      <c r="O114" s="930"/>
      <c r="P114" s="930"/>
      <c r="Q114" s="23"/>
      <c r="R114" s="23"/>
    </row>
    <row r="115" spans="2:18" ht="39" customHeight="1">
      <c r="B115" s="929"/>
      <c r="C115" s="2401" t="s">
        <v>3358</v>
      </c>
      <c r="D115" s="1167" t="s">
        <v>2442</v>
      </c>
      <c r="E115" s="939" t="s">
        <v>838</v>
      </c>
      <c r="F115" s="940">
        <v>45658</v>
      </c>
      <c r="G115" s="940">
        <v>45992</v>
      </c>
      <c r="H115" s="953" t="s">
        <v>2443</v>
      </c>
      <c r="I115" s="2396" t="s">
        <v>23</v>
      </c>
      <c r="J115" s="2374"/>
      <c r="K115" s="2374">
        <v>0.5</v>
      </c>
      <c r="L115" s="2374"/>
      <c r="M115" s="2377">
        <v>0.5</v>
      </c>
      <c r="N115" s="930"/>
      <c r="O115" s="930"/>
      <c r="P115" s="930"/>
      <c r="Q115" s="23"/>
      <c r="R115" s="23"/>
    </row>
    <row r="116" spans="2:18" ht="39" customHeight="1">
      <c r="B116" s="929"/>
      <c r="C116" s="2402"/>
      <c r="D116" s="975" t="s">
        <v>2444</v>
      </c>
      <c r="E116" s="939"/>
      <c r="F116" s="940"/>
      <c r="G116" s="940"/>
      <c r="H116" s="941"/>
      <c r="I116" s="2404"/>
      <c r="J116" s="2375"/>
      <c r="K116" s="2375"/>
      <c r="L116" s="2375"/>
      <c r="M116" s="2378"/>
      <c r="N116" s="930"/>
      <c r="O116" s="930"/>
      <c r="P116" s="930"/>
      <c r="Q116" s="23"/>
      <c r="R116" s="23"/>
    </row>
    <row r="117" spans="2:18" ht="39" customHeight="1">
      <c r="B117" s="929"/>
      <c r="C117" s="2402"/>
      <c r="D117" s="975" t="s">
        <v>2445</v>
      </c>
      <c r="E117" s="939"/>
      <c r="F117" s="940"/>
      <c r="G117" s="940"/>
      <c r="H117" s="941"/>
      <c r="I117" s="2404"/>
      <c r="J117" s="2375"/>
      <c r="K117" s="2375"/>
      <c r="L117" s="2375"/>
      <c r="M117" s="2378"/>
      <c r="N117" s="930"/>
      <c r="O117" s="930"/>
      <c r="P117" s="930"/>
      <c r="Q117" s="23"/>
      <c r="R117" s="23"/>
    </row>
    <row r="118" spans="2:18" ht="39" customHeight="1">
      <c r="B118" s="929"/>
      <c r="C118" s="2403"/>
      <c r="D118" s="975" t="s">
        <v>2446</v>
      </c>
      <c r="E118" s="939"/>
      <c r="F118" s="940"/>
      <c r="G118" s="940"/>
      <c r="H118" s="941"/>
      <c r="I118" s="2397"/>
      <c r="J118" s="2376"/>
      <c r="K118" s="2376"/>
      <c r="L118" s="2376"/>
      <c r="M118" s="2379"/>
      <c r="N118" s="930"/>
      <c r="O118" s="930"/>
      <c r="P118" s="930"/>
      <c r="Q118" s="23"/>
      <c r="R118" s="23"/>
    </row>
    <row r="119" spans="2:18" ht="39" customHeight="1">
      <c r="B119" s="929"/>
      <c r="C119" s="1169" t="s">
        <v>3359</v>
      </c>
      <c r="D119" s="1167" t="s">
        <v>2447</v>
      </c>
      <c r="E119" s="939"/>
      <c r="F119" s="940"/>
      <c r="G119" s="940"/>
      <c r="H119" s="941"/>
      <c r="I119" s="939"/>
      <c r="J119" s="942"/>
      <c r="K119" s="942"/>
      <c r="L119" s="942"/>
      <c r="M119" s="943"/>
      <c r="N119" s="930"/>
      <c r="O119" s="930"/>
      <c r="P119" s="930"/>
      <c r="Q119" s="23"/>
      <c r="R119" s="23"/>
    </row>
    <row r="120" spans="2:18" ht="39" customHeight="1">
      <c r="B120" s="929"/>
      <c r="C120" s="2394" t="s">
        <v>3362</v>
      </c>
      <c r="D120" s="952" t="s">
        <v>2448</v>
      </c>
      <c r="E120" s="939" t="s">
        <v>99</v>
      </c>
      <c r="F120" s="940">
        <v>45658</v>
      </c>
      <c r="G120" s="940">
        <v>45992</v>
      </c>
      <c r="H120" s="953"/>
      <c r="I120" s="2396" t="s">
        <v>23</v>
      </c>
      <c r="J120" s="2374"/>
      <c r="K120" s="2374">
        <v>0.5</v>
      </c>
      <c r="L120" s="2374"/>
      <c r="M120" s="2377">
        <f>SUM(J120:L120)</f>
        <v>0.5</v>
      </c>
      <c r="N120" s="930"/>
      <c r="O120" s="930"/>
      <c r="P120" s="930"/>
      <c r="Q120" s="23"/>
      <c r="R120" s="23"/>
    </row>
    <row r="121" spans="2:18" ht="39" customHeight="1">
      <c r="B121" s="929"/>
      <c r="C121" s="2395"/>
      <c r="D121" s="953" t="s">
        <v>2449</v>
      </c>
      <c r="E121" s="939"/>
      <c r="F121" s="940"/>
      <c r="G121" s="940"/>
      <c r="H121" s="953" t="s">
        <v>839</v>
      </c>
      <c r="I121" s="2397"/>
      <c r="J121" s="2376"/>
      <c r="K121" s="2376"/>
      <c r="L121" s="2376"/>
      <c r="M121" s="2379"/>
      <c r="N121" s="930"/>
      <c r="O121" s="930"/>
      <c r="P121" s="930"/>
      <c r="Q121" s="23"/>
      <c r="R121" s="23"/>
    </row>
    <row r="122" spans="2:18" ht="39" customHeight="1">
      <c r="B122" s="929"/>
      <c r="C122" s="2386" t="s">
        <v>3363</v>
      </c>
      <c r="D122" s="953" t="s">
        <v>2450</v>
      </c>
      <c r="E122" s="939" t="s">
        <v>99</v>
      </c>
      <c r="F122" s="940">
        <v>45658</v>
      </c>
      <c r="G122" s="940">
        <v>45992</v>
      </c>
      <c r="H122" s="941"/>
      <c r="I122" s="939" t="s">
        <v>23</v>
      </c>
      <c r="J122" s="942"/>
      <c r="K122" s="942">
        <v>0.5</v>
      </c>
      <c r="L122" s="942"/>
      <c r="M122" s="943">
        <f>SUM(J122:L122)</f>
        <v>0.5</v>
      </c>
      <c r="N122" s="930"/>
      <c r="O122" s="930"/>
      <c r="P122" s="930"/>
      <c r="Q122" s="23"/>
      <c r="R122" s="23"/>
    </row>
    <row r="123" spans="2:18" ht="39" customHeight="1">
      <c r="B123" s="929"/>
      <c r="C123" s="2387"/>
      <c r="D123" s="953" t="s">
        <v>2451</v>
      </c>
      <c r="E123" s="939"/>
      <c r="F123" s="940"/>
      <c r="G123" s="940"/>
      <c r="H123" s="953" t="s">
        <v>2452</v>
      </c>
      <c r="I123" s="939"/>
      <c r="J123" s="942"/>
      <c r="K123" s="942"/>
      <c r="L123" s="942"/>
      <c r="M123" s="943"/>
      <c r="N123" s="930"/>
      <c r="O123" s="930"/>
      <c r="P123" s="930"/>
      <c r="Q123" s="23"/>
      <c r="R123" s="23"/>
    </row>
    <row r="124" spans="2:18" ht="39" customHeight="1">
      <c r="B124" s="929"/>
      <c r="C124" s="2388"/>
      <c r="D124" s="953" t="s">
        <v>2453</v>
      </c>
      <c r="E124" s="939"/>
      <c r="F124" s="940"/>
      <c r="G124" s="940"/>
      <c r="H124" s="953" t="s">
        <v>2454</v>
      </c>
      <c r="I124" s="939"/>
      <c r="J124" s="942"/>
      <c r="K124" s="942"/>
      <c r="L124" s="942"/>
      <c r="M124" s="943"/>
      <c r="N124" s="930"/>
      <c r="O124" s="930"/>
      <c r="P124" s="930"/>
      <c r="Q124" s="23"/>
      <c r="R124" s="23"/>
    </row>
    <row r="125" spans="2:18" ht="39" customHeight="1">
      <c r="B125" s="929"/>
      <c r="C125" s="2386" t="s">
        <v>3364</v>
      </c>
      <c r="D125" s="953" t="s">
        <v>2455</v>
      </c>
      <c r="E125" s="939" t="s">
        <v>99</v>
      </c>
      <c r="F125" s="940">
        <v>45658</v>
      </c>
      <c r="G125" s="940">
        <v>45992</v>
      </c>
      <c r="H125" s="941"/>
      <c r="I125" s="939" t="s">
        <v>23</v>
      </c>
      <c r="J125" s="942"/>
      <c r="K125" s="942">
        <v>5</v>
      </c>
      <c r="L125" s="942"/>
      <c r="M125" s="943">
        <f>SUM(J125:L125)</f>
        <v>5</v>
      </c>
      <c r="N125" s="930"/>
      <c r="O125" s="930"/>
      <c r="P125" s="930"/>
      <c r="Q125" s="23"/>
      <c r="R125" s="23"/>
    </row>
    <row r="126" spans="2:18" ht="39" customHeight="1">
      <c r="B126" s="929"/>
      <c r="C126" s="2388"/>
      <c r="D126" s="953" t="s">
        <v>2456</v>
      </c>
      <c r="E126" s="939"/>
      <c r="F126" s="940"/>
      <c r="G126" s="940"/>
      <c r="H126" s="941" t="s">
        <v>2457</v>
      </c>
      <c r="I126" s="939"/>
      <c r="J126" s="942"/>
      <c r="K126" s="942"/>
      <c r="L126" s="942"/>
      <c r="M126" s="943"/>
      <c r="N126" s="930"/>
      <c r="O126" s="930"/>
      <c r="P126" s="930"/>
      <c r="Q126" s="23"/>
      <c r="R126" s="23"/>
    </row>
    <row r="127" spans="2:18" ht="39" customHeight="1">
      <c r="B127" s="929"/>
      <c r="C127" s="1169" t="s">
        <v>3360</v>
      </c>
      <c r="D127" s="953" t="s">
        <v>2458</v>
      </c>
      <c r="E127" s="939" t="s">
        <v>99</v>
      </c>
      <c r="F127" s="940">
        <v>45658</v>
      </c>
      <c r="G127" s="940">
        <v>45992</v>
      </c>
      <c r="H127" s="941" t="s">
        <v>840</v>
      </c>
      <c r="I127" s="939" t="s">
        <v>23</v>
      </c>
      <c r="J127" s="942"/>
      <c r="K127" s="942">
        <v>0.1</v>
      </c>
      <c r="L127" s="942"/>
      <c r="M127" s="943">
        <f>SUM(J127:L127)</f>
        <v>0.1</v>
      </c>
      <c r="N127" s="930"/>
      <c r="O127" s="930"/>
      <c r="P127" s="930"/>
      <c r="Q127" s="23"/>
      <c r="R127" s="23"/>
    </row>
    <row r="128" spans="2:18" ht="39" customHeight="1">
      <c r="B128" s="929"/>
      <c r="C128" s="1169" t="s">
        <v>3361</v>
      </c>
      <c r="D128" s="938" t="s">
        <v>2459</v>
      </c>
      <c r="E128" s="939" t="s">
        <v>99</v>
      </c>
      <c r="F128" s="940">
        <v>45658</v>
      </c>
      <c r="G128" s="940">
        <v>45992</v>
      </c>
      <c r="H128" s="941" t="s">
        <v>841</v>
      </c>
      <c r="I128" s="939"/>
      <c r="J128" s="942"/>
      <c r="K128" s="942"/>
      <c r="L128" s="942"/>
      <c r="M128" s="943"/>
      <c r="N128" s="930"/>
      <c r="O128" s="930"/>
      <c r="P128" s="930"/>
      <c r="Q128" s="23"/>
      <c r="R128" s="23"/>
    </row>
    <row r="129" spans="2:16" ht="39" customHeight="1">
      <c r="C129" s="2389" t="s">
        <v>2464</v>
      </c>
      <c r="D129" s="2390"/>
      <c r="E129" s="2390"/>
      <c r="F129" s="2390"/>
      <c r="G129" s="2390"/>
      <c r="H129" s="2390"/>
      <c r="I129" s="2390"/>
      <c r="J129" s="931">
        <f>SUM(J109:J128)</f>
        <v>8.6999999999999993</v>
      </c>
      <c r="K129" s="932">
        <f>SUM(K109:K128)</f>
        <v>12.1</v>
      </c>
      <c r="L129" s="932">
        <f>SUM(L109:L128)</f>
        <v>1.5</v>
      </c>
      <c r="M129" s="933">
        <f>SUM(M109:M128)</f>
        <v>22.3</v>
      </c>
      <c r="N129" s="934"/>
      <c r="O129" s="934"/>
      <c r="P129" s="934"/>
    </row>
    <row r="130" spans="2:16" ht="39" customHeight="1">
      <c r="B130" s="929"/>
      <c r="C130" s="945" t="s">
        <v>2465</v>
      </c>
      <c r="D130" s="946" t="s">
        <v>491</v>
      </c>
      <c r="E130" s="947"/>
      <c r="F130" s="948"/>
      <c r="G130" s="948"/>
      <c r="H130" s="949" t="s">
        <v>2466</v>
      </c>
      <c r="I130" s="950" t="s">
        <v>23</v>
      </c>
      <c r="J130" s="942">
        <v>1.3</v>
      </c>
      <c r="K130" s="942">
        <v>8.1369999999999998E-2</v>
      </c>
      <c r="L130" s="942"/>
      <c r="M130" s="943">
        <f>SUM(J130:L130)</f>
        <v>1.38137</v>
      </c>
      <c r="N130" s="935"/>
      <c r="O130" s="935"/>
      <c r="P130" s="935"/>
    </row>
    <row r="131" spans="2:16" ht="39" customHeight="1">
      <c r="B131" s="929"/>
      <c r="C131" s="951" t="s">
        <v>2467</v>
      </c>
      <c r="D131" s="952" t="s">
        <v>423</v>
      </c>
      <c r="E131" s="939"/>
      <c r="F131" s="940"/>
      <c r="G131" s="940"/>
      <c r="H131" s="941"/>
      <c r="I131" s="944"/>
      <c r="J131" s="942"/>
      <c r="K131" s="942"/>
      <c r="L131" s="942"/>
      <c r="M131" s="943"/>
      <c r="N131" s="930"/>
      <c r="O131" s="930"/>
      <c r="P131" s="930"/>
    </row>
    <row r="132" spans="2:16" ht="39" customHeight="1">
      <c r="B132" s="929"/>
      <c r="C132" s="937" t="s">
        <v>2468</v>
      </c>
      <c r="D132" s="953" t="s">
        <v>2493</v>
      </c>
      <c r="E132" s="939" t="s">
        <v>99</v>
      </c>
      <c r="F132" s="940">
        <v>45658</v>
      </c>
      <c r="G132" s="940">
        <v>45809</v>
      </c>
      <c r="H132" s="953" t="s">
        <v>2494</v>
      </c>
      <c r="I132" s="944" t="s">
        <v>23</v>
      </c>
      <c r="J132" s="942"/>
      <c r="K132" s="942">
        <v>0.15</v>
      </c>
      <c r="L132" s="942">
        <v>0.15</v>
      </c>
      <c r="M132" s="943">
        <f>SUM(J132:L132)</f>
        <v>0.3</v>
      </c>
      <c r="N132" s="930"/>
      <c r="O132" s="930"/>
      <c r="P132" s="930"/>
    </row>
    <row r="133" spans="2:16" ht="39" customHeight="1">
      <c r="B133" s="929"/>
      <c r="C133" s="954" t="s">
        <v>2471</v>
      </c>
      <c r="D133" s="955" t="s">
        <v>2496</v>
      </c>
      <c r="E133" s="956" t="s">
        <v>99</v>
      </c>
      <c r="F133" s="957">
        <v>45658</v>
      </c>
      <c r="G133" s="957">
        <v>45992</v>
      </c>
      <c r="H133" s="955" t="s">
        <v>2497</v>
      </c>
      <c r="I133" s="958" t="s">
        <v>23</v>
      </c>
      <c r="J133" s="942"/>
      <c r="K133" s="942">
        <v>0.1</v>
      </c>
      <c r="L133" s="942"/>
      <c r="M133" s="943">
        <f>SUM(J133:L133)</f>
        <v>0.1</v>
      </c>
      <c r="N133" s="930"/>
      <c r="O133" s="930"/>
      <c r="P133" s="930"/>
    </row>
    <row r="134" spans="2:16" ht="39" customHeight="1">
      <c r="B134" s="929"/>
      <c r="C134" s="951" t="s">
        <v>2491</v>
      </c>
      <c r="D134" s="952" t="s">
        <v>422</v>
      </c>
      <c r="E134" s="939"/>
      <c r="F134" s="940"/>
      <c r="G134" s="940"/>
      <c r="H134" s="941"/>
      <c r="I134" s="944"/>
      <c r="J134" s="942"/>
      <c r="K134" s="942"/>
      <c r="L134" s="942"/>
      <c r="M134" s="943"/>
      <c r="N134" s="930"/>
      <c r="O134" s="930"/>
      <c r="P134" s="930"/>
    </row>
    <row r="135" spans="2:16" ht="39" customHeight="1">
      <c r="B135" s="929"/>
      <c r="C135" s="937" t="s">
        <v>2492</v>
      </c>
      <c r="D135" s="941" t="s">
        <v>2469</v>
      </c>
      <c r="E135" s="939" t="s">
        <v>99</v>
      </c>
      <c r="F135" s="940">
        <v>45658</v>
      </c>
      <c r="G135" s="940">
        <v>45992</v>
      </c>
      <c r="H135" s="941" t="s">
        <v>2470</v>
      </c>
      <c r="I135" s="944" t="s">
        <v>23</v>
      </c>
      <c r="J135" s="942"/>
      <c r="K135" s="942">
        <v>0.7</v>
      </c>
      <c r="L135" s="942"/>
      <c r="M135" s="943">
        <f>SUM(J135:L135)</f>
        <v>0.7</v>
      </c>
      <c r="N135" s="930"/>
      <c r="O135" s="930"/>
      <c r="P135" s="930"/>
    </row>
    <row r="136" spans="2:16" ht="39" customHeight="1">
      <c r="B136" s="929"/>
      <c r="C136" s="937" t="s">
        <v>2495</v>
      </c>
      <c r="D136" s="938" t="s">
        <v>2472</v>
      </c>
      <c r="E136" s="939"/>
      <c r="F136" s="940"/>
      <c r="G136" s="940"/>
      <c r="H136" s="941"/>
      <c r="I136" s="944"/>
      <c r="J136" s="942"/>
      <c r="K136" s="942"/>
      <c r="L136" s="942"/>
      <c r="M136" s="943"/>
      <c r="N136" s="930"/>
      <c r="O136" s="930"/>
      <c r="P136" s="930"/>
    </row>
    <row r="137" spans="2:16" ht="39" customHeight="1">
      <c r="B137" s="929"/>
      <c r="C137" s="937" t="s">
        <v>3369</v>
      </c>
      <c r="D137" s="938" t="s">
        <v>2473</v>
      </c>
      <c r="E137" s="939" t="s">
        <v>99</v>
      </c>
      <c r="F137" s="940">
        <v>45658</v>
      </c>
      <c r="G137" s="940">
        <v>45992</v>
      </c>
      <c r="H137" s="941" t="s">
        <v>2474</v>
      </c>
      <c r="I137" s="944" t="s">
        <v>23</v>
      </c>
      <c r="J137" s="942"/>
      <c r="K137" s="942">
        <v>5</v>
      </c>
      <c r="L137" s="942"/>
      <c r="M137" s="943">
        <f>SUM(J137:L137)</f>
        <v>5</v>
      </c>
      <c r="N137" s="930"/>
      <c r="O137" s="930"/>
      <c r="P137" s="930"/>
    </row>
    <row r="138" spans="2:16" ht="39" customHeight="1">
      <c r="B138" s="929"/>
      <c r="C138" s="937" t="s">
        <v>3370</v>
      </c>
      <c r="D138" s="938" t="s">
        <v>2475</v>
      </c>
      <c r="E138" s="939" t="s">
        <v>99</v>
      </c>
      <c r="F138" s="940">
        <v>45658</v>
      </c>
      <c r="G138" s="940">
        <v>45992</v>
      </c>
      <c r="H138" s="959" t="s">
        <v>2476</v>
      </c>
      <c r="I138" s="944" t="s">
        <v>23</v>
      </c>
      <c r="J138" s="942"/>
      <c r="K138" s="942">
        <v>1.5</v>
      </c>
      <c r="L138" s="942"/>
      <c r="M138" s="943">
        <f>SUM(J138:L138)</f>
        <v>1.5</v>
      </c>
      <c r="N138" s="930"/>
      <c r="O138" s="930"/>
      <c r="P138" s="930"/>
    </row>
    <row r="139" spans="2:16" ht="39" customHeight="1">
      <c r="B139" s="929"/>
      <c r="C139" s="2380" t="s">
        <v>3365</v>
      </c>
      <c r="D139" s="953" t="s">
        <v>2477</v>
      </c>
      <c r="E139" s="939" t="s">
        <v>99</v>
      </c>
      <c r="F139" s="940">
        <v>45658</v>
      </c>
      <c r="G139" s="940">
        <v>45992</v>
      </c>
      <c r="H139" s="941"/>
      <c r="I139" s="2382" t="s">
        <v>23</v>
      </c>
      <c r="J139" s="2384"/>
      <c r="K139" s="2374">
        <v>0.5</v>
      </c>
      <c r="L139" s="2374"/>
      <c r="M139" s="2377">
        <f>SUM(J139:L139)</f>
        <v>0.5</v>
      </c>
      <c r="N139" s="930"/>
      <c r="O139" s="930"/>
      <c r="P139" s="930"/>
    </row>
    <row r="140" spans="2:16" ht="39" customHeight="1">
      <c r="B140" s="929"/>
      <c r="C140" s="2381"/>
      <c r="D140" s="953" t="s">
        <v>2478</v>
      </c>
      <c r="E140" s="939"/>
      <c r="F140" s="940"/>
      <c r="G140" s="940"/>
      <c r="H140" s="953" t="s">
        <v>2479</v>
      </c>
      <c r="I140" s="2383"/>
      <c r="J140" s="2385"/>
      <c r="K140" s="2375"/>
      <c r="L140" s="2375"/>
      <c r="M140" s="2378"/>
      <c r="N140" s="930"/>
      <c r="O140" s="930"/>
      <c r="P140" s="930"/>
    </row>
    <row r="141" spans="2:16" ht="39" customHeight="1">
      <c r="B141" s="929"/>
      <c r="C141" s="2391"/>
      <c r="D141" s="953" t="s">
        <v>2480</v>
      </c>
      <c r="E141" s="939"/>
      <c r="F141" s="940"/>
      <c r="G141" s="940"/>
      <c r="H141" s="953" t="s">
        <v>2481</v>
      </c>
      <c r="I141" s="2392"/>
      <c r="J141" s="2393"/>
      <c r="K141" s="2376"/>
      <c r="L141" s="2376"/>
      <c r="M141" s="2379"/>
      <c r="N141" s="930"/>
      <c r="O141" s="930"/>
      <c r="P141" s="930"/>
    </row>
    <row r="142" spans="2:16" ht="39" customHeight="1">
      <c r="B142" s="929"/>
      <c r="C142" s="960" t="s">
        <v>3366</v>
      </c>
      <c r="D142" s="953" t="s">
        <v>2482</v>
      </c>
      <c r="E142" s="939" t="s">
        <v>99</v>
      </c>
      <c r="F142" s="940">
        <v>45658</v>
      </c>
      <c r="G142" s="940">
        <v>45992</v>
      </c>
      <c r="H142" s="961" t="s">
        <v>2483</v>
      </c>
      <c r="I142" s="944" t="s">
        <v>23</v>
      </c>
      <c r="J142" s="942"/>
      <c r="K142" s="942">
        <v>0.5</v>
      </c>
      <c r="L142" s="942"/>
      <c r="M142" s="943">
        <f>SUM(J142:L142)</f>
        <v>0.5</v>
      </c>
      <c r="N142" s="930"/>
      <c r="O142" s="930"/>
      <c r="P142" s="930"/>
    </row>
    <row r="143" spans="2:16" ht="39" customHeight="1">
      <c r="B143" s="929"/>
      <c r="C143" s="960" t="s">
        <v>3367</v>
      </c>
      <c r="D143" s="953" t="s">
        <v>2484</v>
      </c>
      <c r="E143" s="939" t="s">
        <v>99</v>
      </c>
      <c r="F143" s="940">
        <v>45658</v>
      </c>
      <c r="G143" s="940">
        <v>45992</v>
      </c>
      <c r="H143" s="953" t="s">
        <v>2485</v>
      </c>
      <c r="I143" s="944" t="s">
        <v>23</v>
      </c>
      <c r="J143" s="942"/>
      <c r="K143" s="942">
        <v>1</v>
      </c>
      <c r="L143" s="942">
        <v>4</v>
      </c>
      <c r="M143" s="943">
        <f>SUM(J143:L143)</f>
        <v>5</v>
      </c>
      <c r="N143" s="930"/>
      <c r="O143" s="930"/>
      <c r="P143" s="930"/>
    </row>
    <row r="144" spans="2:16" ht="39" customHeight="1">
      <c r="B144" s="929"/>
      <c r="C144" s="2380" t="s">
        <v>3368</v>
      </c>
      <c r="D144" s="953" t="s">
        <v>2486</v>
      </c>
      <c r="E144" s="939"/>
      <c r="F144" s="940"/>
      <c r="G144" s="940"/>
      <c r="H144" s="941"/>
      <c r="I144" s="2382" t="s">
        <v>23</v>
      </c>
      <c r="J144" s="2384"/>
      <c r="K144" s="1952">
        <v>0.153</v>
      </c>
      <c r="L144" s="2374"/>
      <c r="M144" s="2377">
        <f>SUM(J144:L144)</f>
        <v>0.153</v>
      </c>
      <c r="N144" s="930"/>
      <c r="O144" s="930"/>
      <c r="P144" s="930"/>
    </row>
    <row r="145" spans="1:18" ht="39" customHeight="1">
      <c r="B145" s="929"/>
      <c r="C145" s="2381"/>
      <c r="D145" s="938" t="s">
        <v>2487</v>
      </c>
      <c r="E145" s="939" t="s">
        <v>99</v>
      </c>
      <c r="F145" s="940">
        <v>45658</v>
      </c>
      <c r="G145" s="940">
        <v>45992</v>
      </c>
      <c r="H145" s="938" t="s">
        <v>2488</v>
      </c>
      <c r="I145" s="2383"/>
      <c r="J145" s="2385"/>
      <c r="K145" s="1953"/>
      <c r="L145" s="2375"/>
      <c r="M145" s="2378"/>
      <c r="N145" s="930"/>
      <c r="O145" s="930"/>
      <c r="P145" s="930"/>
    </row>
    <row r="146" spans="1:18" ht="39" customHeight="1">
      <c r="B146" s="929"/>
      <c r="C146" s="2381"/>
      <c r="D146" s="976" t="s">
        <v>2489</v>
      </c>
      <c r="E146" s="977" t="s">
        <v>99</v>
      </c>
      <c r="F146" s="978">
        <v>45658</v>
      </c>
      <c r="G146" s="978">
        <v>45992</v>
      </c>
      <c r="H146" s="976" t="s">
        <v>2490</v>
      </c>
      <c r="I146" s="2383"/>
      <c r="J146" s="2385"/>
      <c r="K146" s="1953"/>
      <c r="L146" s="2375"/>
      <c r="M146" s="2378"/>
      <c r="N146" s="979"/>
      <c r="O146" s="979"/>
      <c r="P146" s="979"/>
    </row>
    <row r="147" spans="1:18" ht="39" customHeight="1">
      <c r="C147" s="2372" t="s">
        <v>2498</v>
      </c>
      <c r="D147" s="2372"/>
      <c r="E147" s="2372"/>
      <c r="F147" s="2372"/>
      <c r="G147" s="2372"/>
      <c r="H147" s="2372"/>
      <c r="I147" s="2372"/>
      <c r="J147" s="980">
        <f>SUM(J130:J146)</f>
        <v>1.3</v>
      </c>
      <c r="K147" s="980">
        <f>SUM(K130:K146)</f>
        <v>9.6843699999999995</v>
      </c>
      <c r="L147" s="980">
        <f>SUM(L130:L146)</f>
        <v>4.1500000000000004</v>
      </c>
      <c r="M147" s="980">
        <f>SUM(J147:L147)</f>
        <v>15.134370000000001</v>
      </c>
      <c r="N147" s="936"/>
      <c r="O147" s="936"/>
      <c r="P147" s="936"/>
    </row>
    <row r="148" spans="1:18" ht="39" customHeight="1">
      <c r="C148" s="2373" t="s">
        <v>2499</v>
      </c>
      <c r="D148" s="2373"/>
      <c r="E148" s="2373"/>
      <c r="F148" s="2373"/>
      <c r="G148" s="2373"/>
      <c r="H148" s="2373"/>
      <c r="I148" s="2373"/>
      <c r="J148" s="1356">
        <f>J129+J147</f>
        <v>10</v>
      </c>
      <c r="K148" s="1356">
        <f t="shared" ref="K148:M148" si="8">K129+K147</f>
        <v>21.784369999999999</v>
      </c>
      <c r="L148" s="1356">
        <f t="shared" si="8"/>
        <v>5.65</v>
      </c>
      <c r="M148" s="1356">
        <f t="shared" si="8"/>
        <v>37.434370000000001</v>
      </c>
      <c r="N148" s="1357"/>
      <c r="O148" s="1357"/>
      <c r="P148" s="1357"/>
    </row>
    <row r="149" spans="1:18" ht="42" customHeight="1">
      <c r="C149" s="2243" t="s">
        <v>216</v>
      </c>
      <c r="D149" s="2244"/>
      <c r="E149" s="2244"/>
      <c r="F149" s="2244"/>
      <c r="G149" s="2244"/>
      <c r="H149" s="2244"/>
      <c r="I149" s="2244"/>
      <c r="J149" s="292"/>
      <c r="K149" s="292"/>
      <c r="L149" s="292"/>
      <c r="M149" s="292"/>
      <c r="N149" s="292"/>
      <c r="O149" s="292"/>
      <c r="P149" s="293"/>
    </row>
    <row r="150" spans="1:18" ht="42" customHeight="1">
      <c r="C150" s="1521" t="s">
        <v>3440</v>
      </c>
      <c r="D150" s="898" t="s">
        <v>491</v>
      </c>
      <c r="E150" s="899" t="s">
        <v>217</v>
      </c>
      <c r="F150" s="900" t="s">
        <v>1157</v>
      </c>
      <c r="G150" s="900" t="s">
        <v>1158</v>
      </c>
      <c r="H150" s="1050" t="s">
        <v>2610</v>
      </c>
      <c r="I150" s="1048" t="s">
        <v>23</v>
      </c>
      <c r="J150" s="1588">
        <v>32.5</v>
      </c>
      <c r="K150" s="1588">
        <v>8</v>
      </c>
      <c r="L150" s="1588">
        <v>0.5</v>
      </c>
      <c r="M150" s="1588">
        <f>SUM(J150:L150)</f>
        <v>41</v>
      </c>
      <c r="N150" s="1619"/>
      <c r="O150" s="1696"/>
      <c r="P150" s="1696"/>
    </row>
    <row r="151" spans="1:18" ht="339.75" customHeight="1">
      <c r="A151" s="14"/>
      <c r="B151" s="1040"/>
      <c r="C151" s="1043" t="s">
        <v>2606</v>
      </c>
      <c r="D151" s="923" t="s">
        <v>2607</v>
      </c>
      <c r="E151" s="924" t="s">
        <v>2608</v>
      </c>
      <c r="F151" s="1033">
        <v>45658</v>
      </c>
      <c r="G151" s="1033">
        <v>46022</v>
      </c>
      <c r="H151" s="923" t="s">
        <v>2609</v>
      </c>
      <c r="I151" s="924" t="s">
        <v>23</v>
      </c>
      <c r="J151" s="1224">
        <v>4</v>
      </c>
      <c r="K151" s="1224"/>
      <c r="L151" s="1224">
        <v>0.1</v>
      </c>
      <c r="M151" s="1224">
        <v>4.0999999999999996</v>
      </c>
      <c r="N151" s="1041"/>
      <c r="O151" s="1034"/>
      <c r="P151" s="1034"/>
    </row>
    <row r="152" spans="1:18" ht="33" customHeight="1">
      <c r="A152" s="14"/>
      <c r="B152" s="1217"/>
      <c r="C152" s="1045"/>
      <c r="D152" s="1035" t="s">
        <v>423</v>
      </c>
      <c r="E152" s="1036"/>
      <c r="F152" s="1036"/>
      <c r="G152" s="1036"/>
      <c r="H152" s="1036"/>
      <c r="I152" s="1037"/>
      <c r="J152" s="1038"/>
      <c r="K152" s="1038"/>
      <c r="L152" s="1038"/>
      <c r="M152" s="1038"/>
      <c r="N152" s="1042"/>
      <c r="O152" s="1039"/>
      <c r="P152" s="1039"/>
    </row>
    <row r="153" spans="1:18" ht="214.5" customHeight="1">
      <c r="A153" s="14"/>
      <c r="B153" s="1217"/>
      <c r="C153" s="1043" t="s">
        <v>2611</v>
      </c>
      <c r="D153" s="199" t="s">
        <v>2612</v>
      </c>
      <c r="E153" s="924" t="s">
        <v>810</v>
      </c>
      <c r="F153" s="1033">
        <v>45658</v>
      </c>
      <c r="G153" s="1033">
        <v>46022</v>
      </c>
      <c r="H153" s="923" t="s">
        <v>2613</v>
      </c>
      <c r="I153" s="924" t="s">
        <v>23</v>
      </c>
      <c r="J153" s="575"/>
      <c r="K153" s="575"/>
      <c r="L153" s="575">
        <v>50</v>
      </c>
      <c r="M153" s="575">
        <f>SUM(J153:L153)</f>
        <v>50</v>
      </c>
      <c r="N153" s="575">
        <v>50</v>
      </c>
      <c r="O153" s="1709"/>
      <c r="P153" s="1709" t="s">
        <v>232</v>
      </c>
      <c r="R153" s="1044"/>
    </row>
    <row r="154" spans="1:18" ht="78.75" customHeight="1">
      <c r="A154" s="14"/>
      <c r="B154" s="1217"/>
      <c r="C154" s="1043" t="s">
        <v>2614</v>
      </c>
      <c r="D154" s="199" t="s">
        <v>2615</v>
      </c>
      <c r="E154" s="924" t="s">
        <v>808</v>
      </c>
      <c r="F154" s="1033">
        <v>45658</v>
      </c>
      <c r="G154" s="1033">
        <v>46022</v>
      </c>
      <c r="H154" s="923" t="s">
        <v>2616</v>
      </c>
      <c r="I154" s="924" t="s">
        <v>23</v>
      </c>
      <c r="J154" s="1224"/>
      <c r="K154" s="1224"/>
      <c r="L154" s="1224" t="s">
        <v>2617</v>
      </c>
      <c r="M154" s="1224" t="s">
        <v>2617</v>
      </c>
      <c r="N154" s="1224"/>
      <c r="O154" s="1034"/>
      <c r="P154" s="1034"/>
    </row>
    <row r="155" spans="1:18" ht="88.5" customHeight="1">
      <c r="A155" s="14"/>
      <c r="B155" s="1217"/>
      <c r="C155" s="1043" t="s">
        <v>2618</v>
      </c>
      <c r="D155" s="199" t="s">
        <v>809</v>
      </c>
      <c r="E155" s="924" t="s">
        <v>808</v>
      </c>
      <c r="F155" s="1033">
        <v>45658</v>
      </c>
      <c r="G155" s="1033">
        <v>46022</v>
      </c>
      <c r="H155" s="923" t="s">
        <v>2619</v>
      </c>
      <c r="I155" s="924" t="s">
        <v>23</v>
      </c>
      <c r="J155" s="1224"/>
      <c r="K155" s="1224">
        <v>2</v>
      </c>
      <c r="L155" s="1224"/>
      <c r="M155" s="1224">
        <v>2</v>
      </c>
      <c r="N155" s="1041"/>
      <c r="O155" s="1034"/>
      <c r="P155" s="1034"/>
    </row>
    <row r="156" spans="1:18" ht="75" customHeight="1">
      <c r="A156" s="14"/>
      <c r="B156" s="1217"/>
      <c r="C156" s="1043" t="s">
        <v>2620</v>
      </c>
      <c r="D156" s="199" t="s">
        <v>812</v>
      </c>
      <c r="E156" s="924" t="s">
        <v>808</v>
      </c>
      <c r="F156" s="1033">
        <v>45658</v>
      </c>
      <c r="G156" s="1033">
        <v>46022</v>
      </c>
      <c r="H156" s="923" t="s">
        <v>2621</v>
      </c>
      <c r="I156" s="924" t="s">
        <v>23</v>
      </c>
      <c r="J156" s="1224"/>
      <c r="K156" s="1224"/>
      <c r="L156" s="1224" t="s">
        <v>2617</v>
      </c>
      <c r="M156" s="1224" t="s">
        <v>2617</v>
      </c>
      <c r="N156" s="1041"/>
      <c r="O156" s="1034"/>
      <c r="P156" s="1034"/>
    </row>
    <row r="157" spans="1:18" ht="54.75" customHeight="1">
      <c r="A157" s="14"/>
      <c r="B157" s="1217"/>
      <c r="C157" s="1043" t="s">
        <v>2622</v>
      </c>
      <c r="D157" s="1047" t="s">
        <v>813</v>
      </c>
      <c r="E157" s="1048" t="s">
        <v>808</v>
      </c>
      <c r="F157" s="1049">
        <v>45658</v>
      </c>
      <c r="G157" s="1049">
        <v>46022</v>
      </c>
      <c r="H157" s="1050" t="s">
        <v>2623</v>
      </c>
      <c r="I157" s="1048" t="s">
        <v>23</v>
      </c>
      <c r="J157" s="506"/>
      <c r="K157" s="506"/>
      <c r="L157" s="1224">
        <v>10</v>
      </c>
      <c r="M157" s="1224">
        <v>10</v>
      </c>
      <c r="N157" s="1041"/>
      <c r="O157" s="1034"/>
      <c r="P157" s="1034"/>
    </row>
    <row r="158" spans="1:18" ht="157.5" customHeight="1">
      <c r="A158" s="14"/>
      <c r="B158" s="1217"/>
      <c r="C158" s="1043" t="s">
        <v>2624</v>
      </c>
      <c r="D158" s="199" t="s">
        <v>2625</v>
      </c>
      <c r="E158" s="924" t="s">
        <v>808</v>
      </c>
      <c r="F158" s="1033">
        <v>45658</v>
      </c>
      <c r="G158" s="1033">
        <v>46022</v>
      </c>
      <c r="H158" s="923" t="s">
        <v>2626</v>
      </c>
      <c r="I158" s="924" t="s">
        <v>23</v>
      </c>
      <c r="J158" s="1224"/>
      <c r="K158" s="1224"/>
      <c r="L158" s="1224" t="s">
        <v>2617</v>
      </c>
      <c r="M158" s="1224" t="s">
        <v>2617</v>
      </c>
      <c r="N158" s="1224"/>
      <c r="O158" s="1034"/>
      <c r="P158" s="1034"/>
    </row>
    <row r="159" spans="1:18" ht="90.75" customHeight="1">
      <c r="A159" s="14"/>
      <c r="B159" s="1217"/>
      <c r="C159" s="1521" t="s">
        <v>2627</v>
      </c>
      <c r="D159" s="1047" t="s">
        <v>814</v>
      </c>
      <c r="E159" s="1048" t="s">
        <v>217</v>
      </c>
      <c r="F159" s="1049">
        <v>45658</v>
      </c>
      <c r="G159" s="1049">
        <v>46022</v>
      </c>
      <c r="H159" s="1050" t="s">
        <v>2628</v>
      </c>
      <c r="I159" s="1048" t="s">
        <v>217</v>
      </c>
      <c r="J159" s="1587"/>
      <c r="K159" s="1587">
        <v>0.8</v>
      </c>
      <c r="L159" s="1587">
        <v>0.1</v>
      </c>
      <c r="M159" s="1587">
        <f>SUM(K159:L159)</f>
        <v>0.9</v>
      </c>
      <c r="N159" s="1619"/>
      <c r="O159" s="1696"/>
      <c r="P159" s="1696"/>
    </row>
    <row r="160" spans="1:18" ht="54.75" customHeight="1">
      <c r="A160" s="14"/>
      <c r="B160" s="1217"/>
      <c r="C160" s="1521" t="s">
        <v>2629</v>
      </c>
      <c r="D160" s="1047" t="s">
        <v>815</v>
      </c>
      <c r="E160" s="1048" t="s">
        <v>217</v>
      </c>
      <c r="F160" s="1049">
        <v>45658</v>
      </c>
      <c r="G160" s="1049">
        <v>46022</v>
      </c>
      <c r="H160" s="1050" t="s">
        <v>2630</v>
      </c>
      <c r="I160" s="1048" t="s">
        <v>217</v>
      </c>
      <c r="J160" s="1587"/>
      <c r="K160" s="1587">
        <v>0.2</v>
      </c>
      <c r="L160" s="1587"/>
      <c r="M160" s="1587">
        <v>0.2</v>
      </c>
      <c r="N160" s="1619"/>
      <c r="O160" s="1696"/>
      <c r="P160" s="1696"/>
    </row>
    <row r="161" spans="1:16" ht="101.25" customHeight="1">
      <c r="A161" s="14"/>
      <c r="B161" s="2368"/>
      <c r="C161" s="1521" t="s">
        <v>2631</v>
      </c>
      <c r="D161" s="1047" t="s">
        <v>2632</v>
      </c>
      <c r="E161" s="1048" t="s">
        <v>217</v>
      </c>
      <c r="F161" s="1049">
        <v>45658</v>
      </c>
      <c r="G161" s="1049">
        <v>46022</v>
      </c>
      <c r="H161" s="1050" t="s">
        <v>816</v>
      </c>
      <c r="I161" s="1048" t="s">
        <v>217</v>
      </c>
      <c r="J161" s="1587"/>
      <c r="K161" s="1587">
        <v>1.8</v>
      </c>
      <c r="L161" s="1587"/>
      <c r="M161" s="1587">
        <v>1.8</v>
      </c>
      <c r="N161" s="1619"/>
      <c r="O161" s="1696"/>
      <c r="P161" s="1696"/>
    </row>
    <row r="162" spans="1:16" ht="57.75" customHeight="1">
      <c r="A162" s="14"/>
      <c r="B162" s="2357"/>
      <c r="C162" s="1521" t="s">
        <v>2633</v>
      </c>
      <c r="D162" s="1047" t="s">
        <v>2634</v>
      </c>
      <c r="E162" s="1048" t="s">
        <v>217</v>
      </c>
      <c r="F162" s="1049">
        <v>45658</v>
      </c>
      <c r="G162" s="1049">
        <v>46022</v>
      </c>
      <c r="H162" s="1050" t="s">
        <v>2635</v>
      </c>
      <c r="I162" s="1048" t="s">
        <v>217</v>
      </c>
      <c r="J162" s="1587"/>
      <c r="K162" s="1587">
        <v>10.6</v>
      </c>
      <c r="L162" s="1587"/>
      <c r="M162" s="1587">
        <v>10.6</v>
      </c>
      <c r="N162" s="1619"/>
      <c r="O162" s="1696"/>
      <c r="P162" s="1696"/>
    </row>
    <row r="163" spans="1:16" ht="52.5" customHeight="1">
      <c r="A163" s="14"/>
      <c r="B163" s="1217"/>
      <c r="C163" s="1521" t="s">
        <v>2636</v>
      </c>
      <c r="D163" s="1047" t="s">
        <v>817</v>
      </c>
      <c r="E163" s="1048" t="s">
        <v>217</v>
      </c>
      <c r="F163" s="1049">
        <v>45658</v>
      </c>
      <c r="G163" s="1049">
        <v>46022</v>
      </c>
      <c r="H163" s="1050" t="s">
        <v>818</v>
      </c>
      <c r="I163" s="1048" t="s">
        <v>217</v>
      </c>
      <c r="J163" s="1587"/>
      <c r="K163" s="1587">
        <v>0.2</v>
      </c>
      <c r="L163" s="1587"/>
      <c r="M163" s="1587">
        <v>0.2</v>
      </c>
      <c r="N163" s="1619"/>
      <c r="O163" s="1696"/>
      <c r="P163" s="1696"/>
    </row>
    <row r="164" spans="1:16" ht="71.25">
      <c r="A164" s="14"/>
      <c r="B164" s="1217"/>
      <c r="C164" s="1043" t="s">
        <v>2637</v>
      </c>
      <c r="D164" s="199" t="s">
        <v>819</v>
      </c>
      <c r="E164" s="924" t="s">
        <v>217</v>
      </c>
      <c r="F164" s="1033">
        <v>45658</v>
      </c>
      <c r="G164" s="1033">
        <v>46022</v>
      </c>
      <c r="H164" s="923" t="s">
        <v>2638</v>
      </c>
      <c r="I164" s="924" t="s">
        <v>217</v>
      </c>
      <c r="J164" s="1224"/>
      <c r="K164" s="1224">
        <v>0.2</v>
      </c>
      <c r="L164" s="1224"/>
      <c r="M164" s="1224">
        <v>0.2</v>
      </c>
      <c r="N164" s="1041"/>
      <c r="O164" s="1034"/>
      <c r="P164" s="1034"/>
    </row>
    <row r="165" spans="1:16" ht="51">
      <c r="A165" s="14"/>
      <c r="B165" s="1217"/>
      <c r="C165" s="1521" t="s">
        <v>2639</v>
      </c>
      <c r="D165" s="1047" t="s">
        <v>820</v>
      </c>
      <c r="E165" s="1048" t="s">
        <v>217</v>
      </c>
      <c r="F165" s="1049">
        <v>45658</v>
      </c>
      <c r="G165" s="1049">
        <v>46022</v>
      </c>
      <c r="H165" s="1050" t="s">
        <v>2640</v>
      </c>
      <c r="I165" s="1048" t="s">
        <v>217</v>
      </c>
      <c r="J165" s="1587"/>
      <c r="K165" s="1587">
        <v>0.5</v>
      </c>
      <c r="L165" s="1587"/>
      <c r="M165" s="1587">
        <v>0.5</v>
      </c>
      <c r="N165" s="1619"/>
      <c r="O165" s="1696"/>
      <c r="P165" s="1696"/>
    </row>
    <row r="166" spans="1:16" ht="57">
      <c r="A166" s="14"/>
      <c r="B166" s="1217"/>
      <c r="C166" s="1521" t="s">
        <v>2641</v>
      </c>
      <c r="D166" s="1047" t="s">
        <v>821</v>
      </c>
      <c r="E166" s="1048" t="s">
        <v>217</v>
      </c>
      <c r="F166" s="1049">
        <v>45658</v>
      </c>
      <c r="G166" s="1049">
        <v>46022</v>
      </c>
      <c r="H166" s="1050" t="s">
        <v>2642</v>
      </c>
      <c r="I166" s="1048" t="s">
        <v>217</v>
      </c>
      <c r="J166" s="1587"/>
      <c r="K166" s="1587">
        <v>0.1</v>
      </c>
      <c r="L166" s="1587"/>
      <c r="M166" s="1587">
        <v>0.1</v>
      </c>
      <c r="N166" s="1619"/>
      <c r="O166" s="1696"/>
      <c r="P166" s="1696"/>
    </row>
    <row r="167" spans="1:16" ht="38.25">
      <c r="A167" s="14"/>
      <c r="B167" s="1217"/>
      <c r="C167" s="1521" t="s">
        <v>2643</v>
      </c>
      <c r="D167" s="1047" t="s">
        <v>822</v>
      </c>
      <c r="E167" s="1048" t="s">
        <v>217</v>
      </c>
      <c r="F167" s="1049">
        <v>45658</v>
      </c>
      <c r="G167" s="1049">
        <v>46022</v>
      </c>
      <c r="H167" s="1050" t="s">
        <v>823</v>
      </c>
      <c r="I167" s="1048" t="s">
        <v>217</v>
      </c>
      <c r="J167" s="1587"/>
      <c r="K167" s="1587">
        <v>0</v>
      </c>
      <c r="L167" s="1587"/>
      <c r="M167" s="1587">
        <v>0</v>
      </c>
      <c r="N167" s="1619"/>
      <c r="O167" s="1696"/>
      <c r="P167" s="1696"/>
    </row>
    <row r="168" spans="1:16" ht="42.75">
      <c r="A168" s="14"/>
      <c r="B168" s="1217"/>
      <c r="C168" s="1521" t="s">
        <v>2644</v>
      </c>
      <c r="D168" s="1047" t="s">
        <v>2645</v>
      </c>
      <c r="E168" s="1048" t="s">
        <v>217</v>
      </c>
      <c r="F168" s="1049">
        <v>45778</v>
      </c>
      <c r="G168" s="1049">
        <v>45808</v>
      </c>
      <c r="H168" s="1050" t="s">
        <v>824</v>
      </c>
      <c r="I168" s="1048" t="s">
        <v>217</v>
      </c>
      <c r="J168" s="1587"/>
      <c r="K168" s="1587">
        <v>0.5</v>
      </c>
      <c r="L168" s="1587"/>
      <c r="M168" s="1587">
        <v>0.5</v>
      </c>
      <c r="N168" s="1619"/>
      <c r="O168" s="1696"/>
      <c r="P168" s="1696"/>
    </row>
    <row r="169" spans="1:16" ht="286.5" customHeight="1">
      <c r="A169" s="14"/>
      <c r="B169" s="1217"/>
      <c r="C169" s="1043" t="s">
        <v>2646</v>
      </c>
      <c r="D169" s="199" t="s">
        <v>2647</v>
      </c>
      <c r="E169" s="924" t="s">
        <v>217</v>
      </c>
      <c r="F169" s="1033">
        <v>45658</v>
      </c>
      <c r="G169" s="1033">
        <v>46022</v>
      </c>
      <c r="H169" s="923" t="s">
        <v>825</v>
      </c>
      <c r="I169" s="924" t="s">
        <v>217</v>
      </c>
      <c r="J169" s="1224"/>
      <c r="K169" s="1224">
        <v>0.3</v>
      </c>
      <c r="L169" s="1224"/>
      <c r="M169" s="1224">
        <v>0.3</v>
      </c>
      <c r="N169" s="1041"/>
      <c r="O169" s="1034"/>
      <c r="P169" s="1034"/>
    </row>
    <row r="170" spans="1:16" ht="38.25">
      <c r="A170" s="14"/>
      <c r="B170" s="1217"/>
      <c r="C170" s="1521" t="s">
        <v>2648</v>
      </c>
      <c r="D170" s="1047" t="s">
        <v>826</v>
      </c>
      <c r="E170" s="1048" t="s">
        <v>217</v>
      </c>
      <c r="F170" s="1049">
        <v>45658</v>
      </c>
      <c r="G170" s="1049">
        <v>46022</v>
      </c>
      <c r="H170" s="1050" t="s">
        <v>2649</v>
      </c>
      <c r="I170" s="1048" t="s">
        <v>217</v>
      </c>
      <c r="J170" s="1587"/>
      <c r="K170" s="1587">
        <v>0.1</v>
      </c>
      <c r="L170" s="1587"/>
      <c r="M170" s="1587">
        <v>0.1</v>
      </c>
      <c r="N170" s="1619"/>
      <c r="O170" s="1696"/>
      <c r="P170" s="1696"/>
    </row>
    <row r="171" spans="1:16" ht="38.25">
      <c r="A171" s="14"/>
      <c r="B171" s="1217"/>
      <c r="C171" s="1521" t="s">
        <v>2650</v>
      </c>
      <c r="D171" s="1047" t="s">
        <v>827</v>
      </c>
      <c r="E171" s="1048" t="s">
        <v>217</v>
      </c>
      <c r="F171" s="1049">
        <v>45658</v>
      </c>
      <c r="G171" s="1049">
        <v>46022</v>
      </c>
      <c r="H171" s="1050" t="s">
        <v>2651</v>
      </c>
      <c r="I171" s="1048" t="s">
        <v>217</v>
      </c>
      <c r="J171" s="1587"/>
      <c r="K171" s="1587">
        <v>0.15</v>
      </c>
      <c r="L171" s="1587"/>
      <c r="M171" s="1587">
        <v>0.15</v>
      </c>
      <c r="N171" s="1619"/>
      <c r="O171" s="1696"/>
      <c r="P171" s="1696"/>
    </row>
    <row r="172" spans="1:16" ht="135.75" customHeight="1">
      <c r="A172" s="14"/>
      <c r="B172" s="1217"/>
      <c r="C172" s="1521" t="s">
        <v>2652</v>
      </c>
      <c r="D172" s="1047" t="s">
        <v>828</v>
      </c>
      <c r="E172" s="1048" t="s">
        <v>2653</v>
      </c>
      <c r="F172" s="1049">
        <v>45658</v>
      </c>
      <c r="G172" s="1049">
        <v>46022</v>
      </c>
      <c r="H172" s="1050" t="s">
        <v>2654</v>
      </c>
      <c r="I172" s="1048" t="s">
        <v>217</v>
      </c>
      <c r="J172" s="1587"/>
      <c r="K172" s="1587">
        <v>0.5</v>
      </c>
      <c r="L172" s="1587"/>
      <c r="M172" s="1587">
        <v>0.5</v>
      </c>
      <c r="N172" s="1619"/>
      <c r="O172" s="1696"/>
      <c r="P172" s="1696"/>
    </row>
    <row r="173" spans="1:16" ht="102" customHeight="1">
      <c r="A173" s="14"/>
      <c r="B173" s="1217"/>
      <c r="C173" s="1521" t="s">
        <v>2655</v>
      </c>
      <c r="D173" s="1047" t="s">
        <v>2656</v>
      </c>
      <c r="E173" s="1048" t="s">
        <v>217</v>
      </c>
      <c r="F173" s="1049">
        <v>45658</v>
      </c>
      <c r="G173" s="1049">
        <v>46022</v>
      </c>
      <c r="H173" s="1050" t="s">
        <v>2657</v>
      </c>
      <c r="I173" s="1048" t="s">
        <v>217</v>
      </c>
      <c r="J173" s="1587"/>
      <c r="K173" s="1587">
        <v>0.2</v>
      </c>
      <c r="L173" s="1587"/>
      <c r="M173" s="1587">
        <v>0.2</v>
      </c>
      <c r="N173" s="1619"/>
      <c r="O173" s="1696"/>
      <c r="P173" s="1696"/>
    </row>
    <row r="174" spans="1:16" ht="42" customHeight="1">
      <c r="A174" s="14"/>
      <c r="B174" s="1217"/>
      <c r="C174" s="1045"/>
      <c r="D174" s="1046" t="s">
        <v>422</v>
      </c>
      <c r="E174" s="1036"/>
      <c r="F174" s="1036"/>
      <c r="G174" s="1036"/>
      <c r="H174" s="1036"/>
      <c r="I174" s="1037"/>
      <c r="J174" s="1038"/>
      <c r="K174" s="1038"/>
      <c r="L174" s="1038"/>
      <c r="M174" s="1038"/>
      <c r="N174" s="1042"/>
      <c r="O174" s="1039"/>
      <c r="P174" s="1039"/>
    </row>
    <row r="175" spans="1:16" ht="79.5" customHeight="1">
      <c r="A175" s="14"/>
      <c r="B175" s="1217"/>
      <c r="C175" s="1521" t="s">
        <v>2658</v>
      </c>
      <c r="D175" s="1047" t="s">
        <v>2659</v>
      </c>
      <c r="E175" s="1048" t="s">
        <v>217</v>
      </c>
      <c r="F175" s="1049">
        <v>45658</v>
      </c>
      <c r="G175" s="1049">
        <v>46022</v>
      </c>
      <c r="H175" s="1050" t="s">
        <v>2660</v>
      </c>
      <c r="I175" s="1048" t="s">
        <v>217</v>
      </c>
      <c r="J175" s="1587"/>
      <c r="K175" s="1587">
        <v>0.15</v>
      </c>
      <c r="L175" s="1587"/>
      <c r="M175" s="1587">
        <v>0.15</v>
      </c>
      <c r="N175" s="1619"/>
      <c r="O175" s="1696"/>
      <c r="P175" s="1696"/>
    </row>
    <row r="176" spans="1:16" ht="60" customHeight="1">
      <c r="A176" s="14"/>
      <c r="B176" s="1217"/>
      <c r="C176" s="1521" t="s">
        <v>2661</v>
      </c>
      <c r="D176" s="1047" t="s">
        <v>829</v>
      </c>
      <c r="E176" s="1048" t="s">
        <v>217</v>
      </c>
      <c r="F176" s="1049">
        <v>45658</v>
      </c>
      <c r="G176" s="1049">
        <v>46022</v>
      </c>
      <c r="H176" s="1050" t="s">
        <v>2662</v>
      </c>
      <c r="I176" s="1048" t="s">
        <v>217</v>
      </c>
      <c r="J176" s="1587"/>
      <c r="K176" s="1587">
        <v>0</v>
      </c>
      <c r="L176" s="1587"/>
      <c r="M176" s="1587">
        <v>0</v>
      </c>
      <c r="N176" s="1619"/>
      <c r="O176" s="1696"/>
      <c r="P176" s="1696"/>
    </row>
    <row r="177" spans="1:16" ht="60.75" customHeight="1">
      <c r="A177" s="14"/>
      <c r="B177" s="1217"/>
      <c r="C177" s="1521" t="s">
        <v>2663</v>
      </c>
      <c r="D177" s="1047" t="s">
        <v>830</v>
      </c>
      <c r="E177" s="1048" t="s">
        <v>217</v>
      </c>
      <c r="F177" s="1396">
        <v>45663</v>
      </c>
      <c r="G177" s="1049" t="s">
        <v>2664</v>
      </c>
      <c r="H177" s="1050" t="s">
        <v>831</v>
      </c>
      <c r="I177" s="1048" t="s">
        <v>217</v>
      </c>
      <c r="J177" s="1587"/>
      <c r="K177" s="1587">
        <v>0.1</v>
      </c>
      <c r="L177" s="1587"/>
      <c r="M177" s="1587">
        <v>0.1</v>
      </c>
      <c r="N177" s="1619"/>
      <c r="O177" s="1696"/>
      <c r="P177" s="1696"/>
    </row>
    <row r="178" spans="1:16" ht="66.75" customHeight="1">
      <c r="A178" s="14"/>
      <c r="B178" s="1217"/>
      <c r="C178" s="1521" t="s">
        <v>2665</v>
      </c>
      <c r="D178" s="1047" t="s">
        <v>832</v>
      </c>
      <c r="E178" s="1048" t="s">
        <v>217</v>
      </c>
      <c r="F178" s="1049">
        <v>45658</v>
      </c>
      <c r="G178" s="1049">
        <v>46022</v>
      </c>
      <c r="H178" s="1050" t="s">
        <v>2666</v>
      </c>
      <c r="I178" s="1048" t="s">
        <v>217</v>
      </c>
      <c r="J178" s="1587"/>
      <c r="K178" s="1587">
        <v>0.3</v>
      </c>
      <c r="L178" s="1587"/>
      <c r="M178" s="1587">
        <v>0.3</v>
      </c>
      <c r="N178" s="1619"/>
      <c r="O178" s="1696"/>
      <c r="P178" s="1696"/>
    </row>
    <row r="179" spans="1:16" ht="63" customHeight="1">
      <c r="A179" s="14"/>
      <c r="B179" s="1217"/>
      <c r="C179" s="1521" t="s">
        <v>2667</v>
      </c>
      <c r="D179" s="1047" t="s">
        <v>2668</v>
      </c>
      <c r="E179" s="1048" t="s">
        <v>217</v>
      </c>
      <c r="F179" s="1049">
        <v>45658</v>
      </c>
      <c r="G179" s="1049">
        <v>46022</v>
      </c>
      <c r="H179" s="1050" t="s">
        <v>2669</v>
      </c>
      <c r="I179" s="1048" t="s">
        <v>217</v>
      </c>
      <c r="J179" s="1587"/>
      <c r="K179" s="1587">
        <v>0.1</v>
      </c>
      <c r="L179" s="1587"/>
      <c r="M179" s="1587">
        <v>0.1</v>
      </c>
      <c r="N179" s="1619"/>
      <c r="O179" s="1696"/>
      <c r="P179" s="1696"/>
    </row>
    <row r="180" spans="1:16" ht="85.5" customHeight="1">
      <c r="A180" s="14"/>
      <c r="B180" s="1217"/>
      <c r="C180" s="1521" t="s">
        <v>2670</v>
      </c>
      <c r="D180" s="1047" t="s">
        <v>833</v>
      </c>
      <c r="E180" s="1048" t="s">
        <v>217</v>
      </c>
      <c r="F180" s="1049">
        <v>45658</v>
      </c>
      <c r="G180" s="1049">
        <v>46022</v>
      </c>
      <c r="H180" s="1050" t="s">
        <v>834</v>
      </c>
      <c r="I180" s="1048" t="s">
        <v>217</v>
      </c>
      <c r="J180" s="1587"/>
      <c r="K180" s="1587">
        <v>0.06</v>
      </c>
      <c r="L180" s="1587"/>
      <c r="M180" s="1587">
        <v>0.06</v>
      </c>
      <c r="N180" s="1619"/>
      <c r="O180" s="1696"/>
      <c r="P180" s="1696"/>
    </row>
    <row r="181" spans="1:16" ht="59.25" customHeight="1">
      <c r="A181" s="14"/>
      <c r="B181" s="1217"/>
      <c r="C181" s="1521" t="s">
        <v>2671</v>
      </c>
      <c r="D181" s="1047" t="s">
        <v>835</v>
      </c>
      <c r="E181" s="1048" t="s">
        <v>217</v>
      </c>
      <c r="F181" s="1049">
        <v>45658</v>
      </c>
      <c r="G181" s="1049">
        <v>46022</v>
      </c>
      <c r="H181" s="1050" t="s">
        <v>2672</v>
      </c>
      <c r="I181" s="1048" t="s">
        <v>217</v>
      </c>
      <c r="J181" s="1587"/>
      <c r="K181" s="1587">
        <v>0.1</v>
      </c>
      <c r="L181" s="1587"/>
      <c r="M181" s="1587">
        <v>0.1</v>
      </c>
      <c r="N181" s="1619"/>
      <c r="O181" s="1696"/>
      <c r="P181" s="1696"/>
    </row>
    <row r="182" spans="1:16" ht="89.25" customHeight="1">
      <c r="A182" s="14"/>
      <c r="B182" s="1217"/>
      <c r="C182" s="1521" t="s">
        <v>2673</v>
      </c>
      <c r="D182" s="1047" t="s">
        <v>836</v>
      </c>
      <c r="E182" s="1048" t="s">
        <v>217</v>
      </c>
      <c r="F182" s="1049">
        <v>45658</v>
      </c>
      <c r="G182" s="1049">
        <v>46022</v>
      </c>
      <c r="H182" s="1050" t="s">
        <v>2674</v>
      </c>
      <c r="I182" s="1048" t="s">
        <v>217</v>
      </c>
      <c r="J182" s="1587"/>
      <c r="K182" s="1587">
        <v>0.1</v>
      </c>
      <c r="L182" s="1587"/>
      <c r="M182" s="1587">
        <v>0.1</v>
      </c>
      <c r="N182" s="1619"/>
      <c r="O182" s="1696"/>
      <c r="P182" s="1696"/>
    </row>
    <row r="183" spans="1:16" ht="101.25" customHeight="1">
      <c r="A183" s="14"/>
      <c r="B183" s="1217"/>
      <c r="C183" s="1521" t="s">
        <v>2675</v>
      </c>
      <c r="D183" s="1047" t="s">
        <v>837</v>
      </c>
      <c r="E183" s="1048" t="s">
        <v>217</v>
      </c>
      <c r="F183" s="1049">
        <v>45658</v>
      </c>
      <c r="G183" s="1049">
        <v>46022</v>
      </c>
      <c r="H183" s="1050" t="s">
        <v>2676</v>
      </c>
      <c r="I183" s="1048" t="s">
        <v>217</v>
      </c>
      <c r="J183" s="1587"/>
      <c r="K183" s="1587">
        <v>0.1</v>
      </c>
      <c r="L183" s="1587"/>
      <c r="M183" s="1587">
        <v>0.1</v>
      </c>
      <c r="N183" s="1619"/>
      <c r="O183" s="1696"/>
      <c r="P183" s="1696"/>
    </row>
    <row r="184" spans="1:16" ht="83.25" customHeight="1">
      <c r="A184" s="14"/>
      <c r="B184" s="1217"/>
      <c r="C184" s="1043" t="s">
        <v>2677</v>
      </c>
      <c r="D184" s="199" t="s">
        <v>2678</v>
      </c>
      <c r="E184" s="924" t="s">
        <v>217</v>
      </c>
      <c r="F184" s="1033">
        <v>45658</v>
      </c>
      <c r="G184" s="1033">
        <v>46022</v>
      </c>
      <c r="H184" s="923" t="s">
        <v>2679</v>
      </c>
      <c r="I184" s="924" t="s">
        <v>217</v>
      </c>
      <c r="J184" s="1224"/>
      <c r="K184" s="1224">
        <v>0.1</v>
      </c>
      <c r="L184" s="1224"/>
      <c r="M184" s="1224">
        <v>0.1</v>
      </c>
      <c r="N184" s="1041"/>
      <c r="O184" s="1034"/>
      <c r="P184" s="1034"/>
    </row>
    <row r="185" spans="1:16" ht="32.25" customHeight="1">
      <c r="C185" s="2267" t="s">
        <v>476</v>
      </c>
      <c r="D185" s="2267"/>
      <c r="E185" s="2267"/>
      <c r="F185" s="2267"/>
      <c r="G185" s="2267"/>
      <c r="H185" s="2267"/>
      <c r="I185" s="2267"/>
      <c r="J185" s="804">
        <f>SUM(J150:J184)</f>
        <v>36.5</v>
      </c>
      <c r="K185" s="804">
        <f>SUM(K150:K184)</f>
        <v>27.260000000000005</v>
      </c>
      <c r="L185" s="804">
        <f>SUM(L150:L184)</f>
        <v>60.7</v>
      </c>
      <c r="M185" s="804">
        <f>SUM(M150:M184)</f>
        <v>124.45999999999997</v>
      </c>
      <c r="N185" s="1358"/>
      <c r="O185" s="1358"/>
      <c r="P185" s="1359"/>
    </row>
    <row r="186" spans="1:16" ht="29.25" customHeight="1">
      <c r="C186" s="2243" t="s">
        <v>848</v>
      </c>
      <c r="D186" s="2244"/>
      <c r="E186" s="2244"/>
      <c r="F186" s="2244"/>
      <c r="G186" s="2244"/>
      <c r="H186" s="2244"/>
      <c r="I186" s="2244"/>
      <c r="J186" s="292"/>
      <c r="K186" s="292"/>
      <c r="L186" s="292"/>
      <c r="M186" s="292"/>
      <c r="N186" s="292"/>
      <c r="O186" s="292"/>
      <c r="P186" s="293"/>
    </row>
    <row r="187" spans="1:16" ht="29.25" customHeight="1">
      <c r="B187" s="896"/>
      <c r="C187" s="1218" t="s">
        <v>3406</v>
      </c>
      <c r="D187" s="2369" t="s">
        <v>598</v>
      </c>
      <c r="E187" s="1796"/>
      <c r="F187" s="927"/>
      <c r="G187" s="927"/>
      <c r="H187" s="1218"/>
      <c r="I187" s="1215"/>
      <c r="J187" s="1023"/>
      <c r="K187" s="366"/>
      <c r="L187" s="366"/>
      <c r="M187" s="1022"/>
      <c r="N187" s="1219"/>
      <c r="O187" s="1219"/>
      <c r="P187" s="1219"/>
    </row>
    <row r="188" spans="1:16" ht="29.25" customHeight="1">
      <c r="B188" s="2356"/>
      <c r="C188" s="2369" t="s">
        <v>3407</v>
      </c>
      <c r="D188" s="2369" t="s">
        <v>2680</v>
      </c>
      <c r="E188" s="2361" t="s">
        <v>2681</v>
      </c>
      <c r="F188" s="2370">
        <v>45658</v>
      </c>
      <c r="G188" s="2370">
        <v>45992</v>
      </c>
      <c r="H188" s="2360" t="s">
        <v>2682</v>
      </c>
      <c r="I188" s="2361" t="s">
        <v>23</v>
      </c>
      <c r="J188" s="2362">
        <v>1</v>
      </c>
      <c r="K188" s="2364"/>
      <c r="L188" s="2364"/>
      <c r="M188" s="2366">
        <f>SUM(J188:L188)</f>
        <v>1</v>
      </c>
      <c r="N188" s="1219"/>
      <c r="O188" s="1219"/>
      <c r="P188" s="1219"/>
    </row>
    <row r="189" spans="1:16" ht="29.25" customHeight="1">
      <c r="B189" s="2357"/>
      <c r="C189" s="1796"/>
      <c r="D189" s="1796"/>
      <c r="E189" s="1796"/>
      <c r="F189" s="2371"/>
      <c r="G189" s="2371"/>
      <c r="H189" s="1796"/>
      <c r="I189" s="1796"/>
      <c r="J189" s="2363"/>
      <c r="K189" s="2365"/>
      <c r="L189" s="2365"/>
      <c r="M189" s="2367"/>
      <c r="N189" s="1219"/>
      <c r="O189" s="1219"/>
      <c r="P189" s="1219"/>
    </row>
    <row r="190" spans="1:16" ht="76.5">
      <c r="B190" s="2356"/>
      <c r="C190" s="1537" t="s">
        <v>3408</v>
      </c>
      <c r="D190" s="1533" t="s">
        <v>2683</v>
      </c>
      <c r="E190" s="1523" t="s">
        <v>2684</v>
      </c>
      <c r="F190" s="1697">
        <v>45658</v>
      </c>
      <c r="G190" s="1697">
        <v>45992</v>
      </c>
      <c r="H190" s="1533" t="s">
        <v>2685</v>
      </c>
      <c r="I190" s="1523" t="s">
        <v>2686</v>
      </c>
      <c r="J190" s="1698">
        <v>20</v>
      </c>
      <c r="K190" s="1395">
        <v>4.5999999999999996</v>
      </c>
      <c r="L190" s="1395"/>
      <c r="M190" s="1399">
        <f>SUM(J190:L190)</f>
        <v>24.6</v>
      </c>
      <c r="N190" s="1519"/>
      <c r="O190" s="1519"/>
      <c r="P190" s="1519"/>
    </row>
    <row r="191" spans="1:16" ht="29.25" customHeight="1">
      <c r="B191" s="2357"/>
      <c r="C191" s="1533" t="s">
        <v>3409</v>
      </c>
      <c r="D191" s="1533" t="s">
        <v>2687</v>
      </c>
      <c r="E191" s="1523"/>
      <c r="F191" s="1699"/>
      <c r="G191" s="1699"/>
      <c r="H191" s="1533"/>
      <c r="I191" s="1523"/>
      <c r="J191" s="1700"/>
      <c r="K191" s="1701"/>
      <c r="L191" s="1701"/>
      <c r="M191" s="1702"/>
      <c r="N191" s="1519"/>
      <c r="O191" s="1519"/>
      <c r="P191" s="1519"/>
    </row>
    <row r="192" spans="1:16" ht="52.5" customHeight="1">
      <c r="B192" s="896"/>
      <c r="C192" s="1533" t="s">
        <v>3410</v>
      </c>
      <c r="D192" s="1533" t="s">
        <v>2688</v>
      </c>
      <c r="E192" s="1523"/>
      <c r="F192" s="1396"/>
      <c r="G192" s="1396"/>
      <c r="H192" s="1533" t="s">
        <v>2689</v>
      </c>
      <c r="I192" s="1523" t="s">
        <v>23</v>
      </c>
      <c r="J192" s="1398"/>
      <c r="K192" s="1395">
        <v>0.4</v>
      </c>
      <c r="L192" s="1395"/>
      <c r="M192" s="1399">
        <f t="shared" ref="M192:M198" si="9">SUM(K192:L192)</f>
        <v>0.4</v>
      </c>
      <c r="N192" s="1519"/>
      <c r="O192" s="1519"/>
      <c r="P192" s="1519"/>
    </row>
    <row r="193" spans="2:16" ht="29.25" customHeight="1">
      <c r="B193" s="896"/>
      <c r="C193" s="1533" t="s">
        <v>3411</v>
      </c>
      <c r="D193" s="1533" t="s">
        <v>2690</v>
      </c>
      <c r="E193" s="1523"/>
      <c r="F193" s="1396"/>
      <c r="G193" s="1396"/>
      <c r="H193" s="1533" t="s">
        <v>2691</v>
      </c>
      <c r="I193" s="1523" t="s">
        <v>23</v>
      </c>
      <c r="J193" s="1398"/>
      <c r="K193" s="1395">
        <v>1.2</v>
      </c>
      <c r="L193" s="1395"/>
      <c r="M193" s="1399">
        <f t="shared" si="9"/>
        <v>1.2</v>
      </c>
      <c r="N193" s="1519"/>
      <c r="O193" s="1519"/>
      <c r="P193" s="1519"/>
    </row>
    <row r="194" spans="2:16" ht="29.25" customHeight="1">
      <c r="B194" s="1010"/>
      <c r="C194" s="1537" t="s">
        <v>3412</v>
      </c>
      <c r="D194" s="1533" t="s">
        <v>2692</v>
      </c>
      <c r="E194" s="1523" t="s">
        <v>2684</v>
      </c>
      <c r="F194" s="2358">
        <v>45658</v>
      </c>
      <c r="G194" s="2358">
        <v>45992</v>
      </c>
      <c r="H194" s="1533" t="s">
        <v>2693</v>
      </c>
      <c r="I194" s="1523" t="s">
        <v>2686</v>
      </c>
      <c r="J194" s="1398"/>
      <c r="K194" s="1395">
        <v>0.5</v>
      </c>
      <c r="L194" s="1395"/>
      <c r="M194" s="1399">
        <f t="shared" si="9"/>
        <v>0.5</v>
      </c>
      <c r="N194" s="1519"/>
      <c r="O194" s="1519"/>
      <c r="P194" s="1519"/>
    </row>
    <row r="195" spans="2:16" ht="29.25" customHeight="1">
      <c r="B195" s="896"/>
      <c r="C195" s="1533" t="s">
        <v>3413</v>
      </c>
      <c r="D195" s="1533" t="s">
        <v>2694</v>
      </c>
      <c r="E195" s="1523"/>
      <c r="F195" s="2359"/>
      <c r="G195" s="2359"/>
      <c r="H195" s="1533" t="s">
        <v>2695</v>
      </c>
      <c r="I195" s="1523" t="s">
        <v>2686</v>
      </c>
      <c r="J195" s="1398"/>
      <c r="K195" s="1395">
        <v>0.1</v>
      </c>
      <c r="L195" s="1395"/>
      <c r="M195" s="1399">
        <f t="shared" si="9"/>
        <v>0.1</v>
      </c>
      <c r="N195" s="1519"/>
      <c r="O195" s="1519"/>
      <c r="P195" s="1519"/>
    </row>
    <row r="196" spans="2:16" ht="29.25" customHeight="1">
      <c r="B196" s="896"/>
      <c r="C196" s="1533" t="s">
        <v>3414</v>
      </c>
      <c r="D196" s="1533" t="s">
        <v>2696</v>
      </c>
      <c r="E196" s="1523"/>
      <c r="F196" s="1703"/>
      <c r="G196" s="1704"/>
      <c r="H196" s="1533" t="s">
        <v>218</v>
      </c>
      <c r="I196" s="1523" t="s">
        <v>2686</v>
      </c>
      <c r="J196" s="1398"/>
      <c r="K196" s="1395">
        <v>0.1</v>
      </c>
      <c r="L196" s="1395"/>
      <c r="M196" s="1399">
        <f t="shared" si="9"/>
        <v>0.1</v>
      </c>
      <c r="N196" s="1519"/>
      <c r="O196" s="1519"/>
      <c r="P196" s="1519"/>
    </row>
    <row r="197" spans="2:16" ht="29.25" customHeight="1">
      <c r="B197" s="896"/>
      <c r="C197" s="1533" t="s">
        <v>3415</v>
      </c>
      <c r="D197" s="1533" t="s">
        <v>2697</v>
      </c>
      <c r="E197" s="1523"/>
      <c r="F197" s="1703"/>
      <c r="G197" s="1704"/>
      <c r="H197" s="1533" t="s">
        <v>2698</v>
      </c>
      <c r="I197" s="1523" t="s">
        <v>2686</v>
      </c>
      <c r="J197" s="1398"/>
      <c r="K197" s="1395">
        <v>0.3</v>
      </c>
      <c r="L197" s="1395"/>
      <c r="M197" s="1399">
        <f t="shared" si="9"/>
        <v>0.3</v>
      </c>
      <c r="N197" s="1519"/>
      <c r="O197" s="1519"/>
      <c r="P197" s="1519"/>
    </row>
    <row r="198" spans="2:16" ht="29.25" customHeight="1">
      <c r="B198" s="1010"/>
      <c r="C198" s="1537" t="s">
        <v>3416</v>
      </c>
      <c r="D198" s="1533" t="s">
        <v>2699</v>
      </c>
      <c r="E198" s="1523" t="s">
        <v>2684</v>
      </c>
      <c r="F198" s="1396">
        <v>45658</v>
      </c>
      <c r="G198" s="1396">
        <v>45992</v>
      </c>
      <c r="H198" s="1533" t="s">
        <v>2700</v>
      </c>
      <c r="I198" s="1523" t="s">
        <v>2686</v>
      </c>
      <c r="J198" s="1398"/>
      <c r="K198" s="1395">
        <v>0.1</v>
      </c>
      <c r="L198" s="1395"/>
      <c r="M198" s="1399">
        <f t="shared" si="9"/>
        <v>0.1</v>
      </c>
      <c r="N198" s="1519"/>
      <c r="O198" s="1519"/>
      <c r="P198" s="1519"/>
    </row>
    <row r="199" spans="2:16" ht="29.25" customHeight="1">
      <c r="B199" s="896"/>
      <c r="C199" s="1024" t="s">
        <v>3417</v>
      </c>
      <c r="D199" s="1024" t="s">
        <v>2701</v>
      </c>
      <c r="E199" s="1025"/>
      <c r="F199" s="1026"/>
      <c r="G199" s="1027"/>
      <c r="H199" s="1028"/>
      <c r="I199" s="1025"/>
      <c r="J199" s="1029"/>
      <c r="K199" s="1030"/>
      <c r="L199" s="1030"/>
      <c r="M199" s="1031"/>
      <c r="N199" s="759"/>
      <c r="O199" s="759"/>
      <c r="P199" s="759"/>
    </row>
    <row r="200" spans="2:16" ht="42.75" customHeight="1">
      <c r="B200" s="1010"/>
      <c r="C200" s="1533" t="s">
        <v>3418</v>
      </c>
      <c r="D200" s="1533" t="s">
        <v>2702</v>
      </c>
      <c r="E200" s="1523" t="s">
        <v>2684</v>
      </c>
      <c r="F200" s="1396">
        <v>45658</v>
      </c>
      <c r="G200" s="1396">
        <v>45747</v>
      </c>
      <c r="H200" s="1533" t="s">
        <v>2703</v>
      </c>
      <c r="I200" s="1523" t="s">
        <v>2686</v>
      </c>
      <c r="J200" s="1398"/>
      <c r="K200" s="1395">
        <v>0.1</v>
      </c>
      <c r="L200" s="1395"/>
      <c r="M200" s="1399">
        <f>SUM(K200:L200)</f>
        <v>0.1</v>
      </c>
      <c r="N200" s="1519"/>
      <c r="O200" s="1519"/>
      <c r="P200" s="1519"/>
    </row>
    <row r="201" spans="2:16" ht="29.25" customHeight="1">
      <c r="B201" s="1010"/>
      <c r="C201" s="1533" t="s">
        <v>3419</v>
      </c>
      <c r="D201" s="1533" t="s">
        <v>2704</v>
      </c>
      <c r="E201" s="1523" t="s">
        <v>2684</v>
      </c>
      <c r="F201" s="1396">
        <v>45658</v>
      </c>
      <c r="G201" s="1396">
        <v>45838</v>
      </c>
      <c r="H201" s="1533" t="s">
        <v>2705</v>
      </c>
      <c r="I201" s="1523" t="s">
        <v>2686</v>
      </c>
      <c r="J201" s="1398"/>
      <c r="K201" s="1395">
        <v>1</v>
      </c>
      <c r="L201" s="1395"/>
      <c r="M201" s="1399">
        <f>SUM(K201:L201)</f>
        <v>1</v>
      </c>
      <c r="N201" s="1519"/>
      <c r="O201" s="1519"/>
      <c r="P201" s="1519"/>
    </row>
    <row r="202" spans="2:16" ht="29.25" customHeight="1">
      <c r="B202" s="1010"/>
      <c r="C202" s="1533" t="s">
        <v>3420</v>
      </c>
      <c r="D202" s="1533" t="s">
        <v>2706</v>
      </c>
      <c r="E202" s="1523" t="s">
        <v>2684</v>
      </c>
      <c r="F202" s="1396">
        <v>45658</v>
      </c>
      <c r="G202" s="1396">
        <v>45838</v>
      </c>
      <c r="H202" s="1533" t="s">
        <v>2707</v>
      </c>
      <c r="I202" s="1523" t="s">
        <v>3405</v>
      </c>
      <c r="J202" s="1398"/>
      <c r="K202" s="1395"/>
      <c r="L202" s="1395">
        <v>1</v>
      </c>
      <c r="M202" s="1399">
        <f>SUM(L202)</f>
        <v>1</v>
      </c>
      <c r="N202" s="1519"/>
      <c r="O202" s="1519"/>
      <c r="P202" s="1519"/>
    </row>
    <row r="203" spans="2:16" ht="51">
      <c r="B203" s="1010"/>
      <c r="C203" s="1533" t="s">
        <v>3421</v>
      </c>
      <c r="D203" s="1533" t="s">
        <v>2708</v>
      </c>
      <c r="E203" s="1523" t="s">
        <v>2684</v>
      </c>
      <c r="F203" s="1396">
        <v>45658</v>
      </c>
      <c r="G203" s="1396">
        <v>45838</v>
      </c>
      <c r="H203" s="1533" t="s">
        <v>2709</v>
      </c>
      <c r="I203" s="1523" t="s">
        <v>3405</v>
      </c>
      <c r="J203" s="1398"/>
      <c r="K203" s="1395"/>
      <c r="L203" s="1395">
        <v>0.3</v>
      </c>
      <c r="M203" s="1399">
        <f>SUM(L203)</f>
        <v>0.3</v>
      </c>
      <c r="N203" s="1519"/>
      <c r="O203" s="1519"/>
      <c r="P203" s="1519"/>
    </row>
    <row r="204" spans="2:16" ht="89.25">
      <c r="B204" s="1010"/>
      <c r="C204" s="1533" t="s">
        <v>3422</v>
      </c>
      <c r="D204" s="1533" t="s">
        <v>2710</v>
      </c>
      <c r="E204" s="1523" t="s">
        <v>2684</v>
      </c>
      <c r="F204" s="1396">
        <v>45658</v>
      </c>
      <c r="G204" s="1396">
        <v>45838</v>
      </c>
      <c r="H204" s="1533" t="s">
        <v>2711</v>
      </c>
      <c r="I204" s="1523" t="s">
        <v>2686</v>
      </c>
      <c r="J204" s="1398"/>
      <c r="K204" s="1395">
        <v>0.1</v>
      </c>
      <c r="L204" s="1395"/>
      <c r="M204" s="1399">
        <f t="shared" ref="M204:M217" si="10">SUM(K204:L204)</f>
        <v>0.1</v>
      </c>
      <c r="N204" s="1519"/>
      <c r="O204" s="1519"/>
      <c r="P204" s="1519"/>
    </row>
    <row r="205" spans="2:16" ht="29.25" customHeight="1">
      <c r="B205" s="896"/>
      <c r="C205" s="1537" t="s">
        <v>3423</v>
      </c>
      <c r="D205" s="1537" t="s">
        <v>2712</v>
      </c>
      <c r="E205" s="1523" t="s">
        <v>219</v>
      </c>
      <c r="F205" s="1703"/>
      <c r="G205" s="1048"/>
      <c r="H205" s="1533" t="s">
        <v>2713</v>
      </c>
      <c r="I205" s="1523" t="s">
        <v>2686</v>
      </c>
      <c r="J205" s="1398"/>
      <c r="K205" s="1395">
        <v>0.4</v>
      </c>
      <c r="L205" s="1395"/>
      <c r="M205" s="1399">
        <f t="shared" si="10"/>
        <v>0.4</v>
      </c>
      <c r="N205" s="1519"/>
      <c r="O205" s="1519"/>
      <c r="P205" s="1519"/>
    </row>
    <row r="206" spans="2:16" ht="29.25" customHeight="1">
      <c r="B206" s="896"/>
      <c r="C206" s="1537" t="s">
        <v>3424</v>
      </c>
      <c r="D206" s="1537" t="s">
        <v>2714</v>
      </c>
      <c r="E206" s="1523" t="s">
        <v>2684</v>
      </c>
      <c r="F206" s="1703"/>
      <c r="G206" s="1048"/>
      <c r="H206" s="1533" t="s">
        <v>2713</v>
      </c>
      <c r="I206" s="1523" t="s">
        <v>2686</v>
      </c>
      <c r="J206" s="1398"/>
      <c r="K206" s="1395">
        <v>0.2</v>
      </c>
      <c r="L206" s="1395"/>
      <c r="M206" s="1399">
        <f t="shared" si="10"/>
        <v>0.2</v>
      </c>
      <c r="N206" s="1519"/>
      <c r="O206" s="1519"/>
      <c r="P206" s="1519"/>
    </row>
    <row r="207" spans="2:16" ht="29.25" customHeight="1">
      <c r="B207" s="896"/>
      <c r="C207" s="1537" t="s">
        <v>3425</v>
      </c>
      <c r="D207" s="1537" t="s">
        <v>2715</v>
      </c>
      <c r="E207" s="1523" t="s">
        <v>2684</v>
      </c>
      <c r="F207" s="1703"/>
      <c r="G207" s="1048"/>
      <c r="H207" s="1533" t="s">
        <v>2713</v>
      </c>
      <c r="I207" s="1523" t="s">
        <v>2686</v>
      </c>
      <c r="J207" s="1398"/>
      <c r="K207" s="1395">
        <v>0.1</v>
      </c>
      <c r="L207" s="1395"/>
      <c r="M207" s="1399">
        <f t="shared" si="10"/>
        <v>0.1</v>
      </c>
      <c r="N207" s="1519"/>
      <c r="O207" s="1519"/>
      <c r="P207" s="1519"/>
    </row>
    <row r="208" spans="2:16" ht="29.25" customHeight="1">
      <c r="B208" s="896"/>
      <c r="C208" s="1537" t="s">
        <v>3426</v>
      </c>
      <c r="D208" s="1537" t="s">
        <v>2716</v>
      </c>
      <c r="E208" s="1523" t="s">
        <v>2684</v>
      </c>
      <c r="F208" s="1703"/>
      <c r="G208" s="1048"/>
      <c r="H208" s="1533" t="s">
        <v>2713</v>
      </c>
      <c r="I208" s="1523" t="s">
        <v>2686</v>
      </c>
      <c r="J208" s="1398"/>
      <c r="K208" s="1395">
        <v>0.05</v>
      </c>
      <c r="L208" s="1395"/>
      <c r="M208" s="1399">
        <f t="shared" si="10"/>
        <v>0.05</v>
      </c>
      <c r="N208" s="1519"/>
      <c r="O208" s="1519"/>
      <c r="P208" s="1519"/>
    </row>
    <row r="209" spans="1:16" ht="29.25" customHeight="1">
      <c r="B209" s="896"/>
      <c r="C209" s="1537" t="s">
        <v>3427</v>
      </c>
      <c r="D209" s="1537" t="s">
        <v>2717</v>
      </c>
      <c r="E209" s="1523" t="s">
        <v>2684</v>
      </c>
      <c r="F209" s="1703"/>
      <c r="G209" s="1048"/>
      <c r="H209" s="1533" t="s">
        <v>2713</v>
      </c>
      <c r="I209" s="1523" t="s">
        <v>3405</v>
      </c>
      <c r="J209" s="1398"/>
      <c r="K209" s="1395">
        <v>0.1</v>
      </c>
      <c r="L209" s="1395">
        <v>0.1</v>
      </c>
      <c r="M209" s="1399">
        <f t="shared" si="10"/>
        <v>0.2</v>
      </c>
      <c r="N209" s="1519"/>
      <c r="O209" s="1519"/>
      <c r="P209" s="1519"/>
    </row>
    <row r="210" spans="1:16" ht="39" customHeight="1">
      <c r="B210" s="896"/>
      <c r="C210" s="1537" t="s">
        <v>3428</v>
      </c>
      <c r="D210" s="1537" t="s">
        <v>2718</v>
      </c>
      <c r="E210" s="1523"/>
      <c r="F210" s="1703"/>
      <c r="G210" s="1048"/>
      <c r="H210" s="1533" t="s">
        <v>2719</v>
      </c>
      <c r="I210" s="1523" t="s">
        <v>3405</v>
      </c>
      <c r="J210" s="1398"/>
      <c r="K210" s="1395">
        <v>0.2</v>
      </c>
      <c r="L210" s="1395">
        <v>0.05</v>
      </c>
      <c r="M210" s="1399">
        <f t="shared" si="10"/>
        <v>0.25</v>
      </c>
      <c r="N210" s="1519"/>
      <c r="O210" s="1519"/>
      <c r="P210" s="1519"/>
    </row>
    <row r="211" spans="1:16" ht="47.25" customHeight="1">
      <c r="B211" s="1010"/>
      <c r="C211" s="1533" t="s">
        <v>3429</v>
      </c>
      <c r="D211" s="1533" t="s">
        <v>2720</v>
      </c>
      <c r="E211" s="1523" t="s">
        <v>2684</v>
      </c>
      <c r="F211" s="1396">
        <v>45658</v>
      </c>
      <c r="G211" s="1396">
        <v>45747</v>
      </c>
      <c r="H211" s="1397" t="s">
        <v>2721</v>
      </c>
      <c r="I211" s="1523" t="s">
        <v>2686</v>
      </c>
      <c r="J211" s="1398"/>
      <c r="K211" s="1395">
        <v>0.2</v>
      </c>
      <c r="L211" s="1395"/>
      <c r="M211" s="1399">
        <f t="shared" si="10"/>
        <v>0.2</v>
      </c>
      <c r="N211" s="1519"/>
      <c r="O211" s="1519"/>
      <c r="P211" s="1519"/>
    </row>
    <row r="212" spans="1:16" ht="47.25" customHeight="1">
      <c r="B212" s="1010"/>
      <c r="C212" s="1533" t="s">
        <v>3430</v>
      </c>
      <c r="D212" s="1533" t="s">
        <v>2722</v>
      </c>
      <c r="E212" s="1523" t="s">
        <v>2684</v>
      </c>
      <c r="F212" s="1396">
        <v>45658</v>
      </c>
      <c r="G212" s="1396">
        <v>45747</v>
      </c>
      <c r="H212" s="1397" t="s">
        <v>2723</v>
      </c>
      <c r="I212" s="1523" t="s">
        <v>3405</v>
      </c>
      <c r="J212" s="1398"/>
      <c r="K212" s="1395"/>
      <c r="L212" s="1395">
        <v>0.2</v>
      </c>
      <c r="M212" s="1399">
        <f t="shared" si="10"/>
        <v>0.2</v>
      </c>
      <c r="N212" s="1519"/>
      <c r="O212" s="1519"/>
      <c r="P212" s="1519"/>
    </row>
    <row r="213" spans="1:16" ht="43.5" customHeight="1">
      <c r="B213" s="1010"/>
      <c r="C213" s="1537" t="s">
        <v>3431</v>
      </c>
      <c r="D213" s="1537" t="s">
        <v>2724</v>
      </c>
      <c r="E213" s="1523" t="s">
        <v>2684</v>
      </c>
      <c r="F213" s="1396">
        <v>45658</v>
      </c>
      <c r="G213" s="1396">
        <v>45838</v>
      </c>
      <c r="H213" s="1397" t="s">
        <v>2725</v>
      </c>
      <c r="I213" s="1523" t="s">
        <v>3405</v>
      </c>
      <c r="J213" s="1398"/>
      <c r="K213" s="1395">
        <v>0.2</v>
      </c>
      <c r="L213" s="1395">
        <v>0.2</v>
      </c>
      <c r="M213" s="1399">
        <f t="shared" si="10"/>
        <v>0.4</v>
      </c>
      <c r="N213" s="1519"/>
      <c r="O213" s="1519"/>
      <c r="P213" s="1519"/>
    </row>
    <row r="214" spans="1:16" ht="38.25">
      <c r="B214" s="1010"/>
      <c r="C214" s="1537" t="s">
        <v>3432</v>
      </c>
      <c r="D214" s="1537" t="s">
        <v>2726</v>
      </c>
      <c r="E214" s="1523" t="s">
        <v>2684</v>
      </c>
      <c r="F214" s="1396">
        <v>45658</v>
      </c>
      <c r="G214" s="1396">
        <v>45838</v>
      </c>
      <c r="H214" s="1397" t="s">
        <v>2725</v>
      </c>
      <c r="I214" s="1523" t="s">
        <v>2686</v>
      </c>
      <c r="J214" s="1398"/>
      <c r="K214" s="1395">
        <v>0.3</v>
      </c>
      <c r="L214" s="1395"/>
      <c r="M214" s="1399">
        <f t="shared" si="10"/>
        <v>0.3</v>
      </c>
      <c r="N214" s="1519"/>
      <c r="O214" s="1519"/>
      <c r="P214" s="1519"/>
    </row>
    <row r="215" spans="1:16" ht="38.25">
      <c r="B215" s="1010"/>
      <c r="C215" s="1537" t="s">
        <v>3433</v>
      </c>
      <c r="D215" s="1537" t="s">
        <v>2727</v>
      </c>
      <c r="E215" s="1523" t="s">
        <v>2684</v>
      </c>
      <c r="F215" s="1396">
        <v>45658</v>
      </c>
      <c r="G215" s="1396">
        <v>45838</v>
      </c>
      <c r="H215" s="1397" t="s">
        <v>2725</v>
      </c>
      <c r="I215" s="1523" t="s">
        <v>2686</v>
      </c>
      <c r="J215" s="1398"/>
      <c r="K215" s="1395">
        <v>1</v>
      </c>
      <c r="L215" s="1395">
        <v>1</v>
      </c>
      <c r="M215" s="1399">
        <f t="shared" si="10"/>
        <v>2</v>
      </c>
      <c r="N215" s="1519"/>
      <c r="O215" s="1519"/>
      <c r="P215" s="1519"/>
    </row>
    <row r="216" spans="1:16" ht="42.75" customHeight="1">
      <c r="B216" s="1010"/>
      <c r="C216" s="1537" t="s">
        <v>3434</v>
      </c>
      <c r="D216" s="1537" t="s">
        <v>2728</v>
      </c>
      <c r="E216" s="1523" t="s">
        <v>2684</v>
      </c>
      <c r="F216" s="1396">
        <v>45658</v>
      </c>
      <c r="G216" s="1396">
        <v>45838</v>
      </c>
      <c r="H216" s="1397" t="s">
        <v>2729</v>
      </c>
      <c r="I216" s="1523" t="s">
        <v>2686</v>
      </c>
      <c r="J216" s="1398"/>
      <c r="K216" s="1395">
        <v>2.8</v>
      </c>
      <c r="L216" s="1395">
        <v>2.8</v>
      </c>
      <c r="M216" s="1399">
        <f t="shared" si="10"/>
        <v>5.6</v>
      </c>
      <c r="N216" s="1519"/>
      <c r="O216" s="1519"/>
      <c r="P216" s="1519"/>
    </row>
    <row r="217" spans="1:16" ht="62.25" customHeight="1">
      <c r="B217" s="1010"/>
      <c r="C217" s="1211" t="s">
        <v>3435</v>
      </c>
      <c r="D217" s="1211" t="s">
        <v>2730</v>
      </c>
      <c r="E217" s="1223" t="s">
        <v>2684</v>
      </c>
      <c r="F217" s="1396">
        <v>45658</v>
      </c>
      <c r="G217" s="1396">
        <v>45838</v>
      </c>
      <c r="H217" s="1397" t="s">
        <v>2725</v>
      </c>
      <c r="I217" s="1223" t="s">
        <v>2686</v>
      </c>
      <c r="J217" s="1398"/>
      <c r="K217" s="1395">
        <v>1</v>
      </c>
      <c r="L217" s="1395"/>
      <c r="M217" s="1399">
        <f t="shared" si="10"/>
        <v>1</v>
      </c>
      <c r="N217" s="1219"/>
      <c r="O217" s="1219"/>
      <c r="P217" s="1219"/>
    </row>
    <row r="218" spans="1:16" ht="29.25" customHeight="1">
      <c r="B218" s="896"/>
      <c r="C218" s="1024" t="s">
        <v>3436</v>
      </c>
      <c r="D218" s="1024" t="s">
        <v>970</v>
      </c>
      <c r="E218" s="1025"/>
      <c r="F218" s="1026"/>
      <c r="G218" s="1032"/>
      <c r="H218" s="1028"/>
      <c r="I218" s="1025"/>
      <c r="J218" s="1029"/>
      <c r="K218" s="1030"/>
      <c r="L218" s="1030"/>
      <c r="M218" s="1031"/>
      <c r="N218" s="759"/>
      <c r="O218" s="759"/>
      <c r="P218" s="759"/>
    </row>
    <row r="219" spans="1:16" ht="29.25" customHeight="1">
      <c r="B219" s="1010"/>
      <c r="C219" s="1533" t="s">
        <v>3437</v>
      </c>
      <c r="D219" s="1533" t="s">
        <v>2731</v>
      </c>
      <c r="E219" s="1523" t="s">
        <v>2684</v>
      </c>
      <c r="F219" s="1396">
        <v>45658</v>
      </c>
      <c r="G219" s="1396">
        <v>45992</v>
      </c>
      <c r="H219" s="1533" t="s">
        <v>2732</v>
      </c>
      <c r="I219" s="1523" t="s">
        <v>2686</v>
      </c>
      <c r="J219" s="1398"/>
      <c r="K219" s="1395">
        <v>2</v>
      </c>
      <c r="L219" s="1395"/>
      <c r="M219" s="1399">
        <f>SUM(K219:L219)</f>
        <v>2</v>
      </c>
      <c r="N219" s="1519"/>
      <c r="O219" s="1519"/>
      <c r="P219" s="1519"/>
    </row>
    <row r="220" spans="1:16" ht="29.25" customHeight="1">
      <c r="B220" s="1010"/>
      <c r="C220" s="1533" t="s">
        <v>3438</v>
      </c>
      <c r="D220" s="1533" t="s">
        <v>2733</v>
      </c>
      <c r="E220" s="1523" t="s">
        <v>2684</v>
      </c>
      <c r="F220" s="1396">
        <v>45658</v>
      </c>
      <c r="G220" s="1396">
        <v>45992</v>
      </c>
      <c r="H220" s="1533" t="s">
        <v>2732</v>
      </c>
      <c r="I220" s="1523" t="s">
        <v>2686</v>
      </c>
      <c r="J220" s="1398"/>
      <c r="K220" s="1395">
        <v>1</v>
      </c>
      <c r="L220" s="1395"/>
      <c r="M220" s="1399">
        <f>SUM(K220:L220)</f>
        <v>1</v>
      </c>
      <c r="N220" s="1519"/>
      <c r="O220" s="1519"/>
      <c r="P220" s="1519"/>
    </row>
    <row r="221" spans="1:16" ht="29.25" customHeight="1">
      <c r="B221" s="1010"/>
      <c r="C221" s="1533" t="s">
        <v>3439</v>
      </c>
      <c r="D221" s="1533" t="s">
        <v>2734</v>
      </c>
      <c r="E221" s="1523" t="s">
        <v>2684</v>
      </c>
      <c r="F221" s="1396">
        <v>45658</v>
      </c>
      <c r="G221" s="1396">
        <v>45992</v>
      </c>
      <c r="H221" s="1533" t="s">
        <v>2732</v>
      </c>
      <c r="I221" s="1523" t="s">
        <v>2686</v>
      </c>
      <c r="J221" s="1398"/>
      <c r="K221" s="1395">
        <v>2</v>
      </c>
      <c r="L221" s="1395"/>
      <c r="M221" s="1399">
        <f>SUM(K221:L221)</f>
        <v>2</v>
      </c>
      <c r="N221" s="1519"/>
      <c r="O221" s="1519"/>
      <c r="P221" s="1519"/>
    </row>
    <row r="222" spans="1:16" ht="29.25" customHeight="1">
      <c r="C222" s="2267" t="s">
        <v>849</v>
      </c>
      <c r="D222" s="2267"/>
      <c r="E222" s="2267"/>
      <c r="F222" s="2267"/>
      <c r="G222" s="2267"/>
      <c r="H222" s="2267"/>
      <c r="I222" s="2245"/>
      <c r="J222" s="801">
        <f>SUM(J188:J221)</f>
        <v>21</v>
      </c>
      <c r="K222" s="801">
        <f>SUM(K188:K221)</f>
        <v>20.049999999999997</v>
      </c>
      <c r="L222" s="801">
        <f>SUM(L188:L221)</f>
        <v>5.65</v>
      </c>
      <c r="M222" s="801">
        <f>SUM(M187:M221)</f>
        <v>46.70000000000001</v>
      </c>
      <c r="N222" s="801"/>
      <c r="O222" s="801"/>
      <c r="P222" s="1360"/>
    </row>
    <row r="223" spans="1:16" ht="36" customHeight="1">
      <c r="A223" s="24"/>
      <c r="B223" s="24"/>
      <c r="C223" s="2353" t="s">
        <v>220</v>
      </c>
      <c r="D223" s="2353"/>
      <c r="E223" s="2353"/>
      <c r="F223" s="2353"/>
      <c r="G223" s="2353"/>
      <c r="H223" s="2353"/>
      <c r="I223" s="2353"/>
      <c r="J223" s="1016"/>
      <c r="K223" s="1016"/>
      <c r="L223" s="1016"/>
      <c r="M223" s="1016"/>
      <c r="N223" s="292"/>
      <c r="O223" s="292"/>
      <c r="P223" s="293"/>
    </row>
    <row r="224" spans="1:16" ht="36" customHeight="1">
      <c r="A224" s="24"/>
      <c r="B224" s="1015"/>
      <c r="C224" s="1043" t="s">
        <v>2735</v>
      </c>
      <c r="D224" s="926" t="s">
        <v>491</v>
      </c>
      <c r="E224" s="1216"/>
      <c r="F224" s="1017"/>
      <c r="G224" s="1017"/>
      <c r="H224" s="371"/>
      <c r="I224" s="1216"/>
      <c r="J224" s="1212"/>
      <c r="K224" s="1212"/>
      <c r="L224" s="1212"/>
      <c r="M224" s="1212"/>
      <c r="N224" s="1219"/>
      <c r="O224" s="1219"/>
      <c r="P224" s="1219"/>
    </row>
    <row r="225" spans="1:16" ht="48.75" customHeight="1">
      <c r="A225" s="24"/>
      <c r="B225" s="1214"/>
      <c r="C225" s="1521" t="s">
        <v>2736</v>
      </c>
      <c r="D225" s="1521" t="s">
        <v>43</v>
      </c>
      <c r="E225" s="1523" t="s">
        <v>221</v>
      </c>
      <c r="F225" s="640">
        <v>45658</v>
      </c>
      <c r="G225" s="640">
        <v>45992</v>
      </c>
      <c r="H225" s="1521" t="s">
        <v>2737</v>
      </c>
      <c r="I225" s="1523" t="s">
        <v>23</v>
      </c>
      <c r="J225" s="1705">
        <v>20</v>
      </c>
      <c r="K225" s="1705">
        <v>6</v>
      </c>
      <c r="L225" s="1705">
        <v>1</v>
      </c>
      <c r="M225" s="1705">
        <f>SUM(J225:L225)</f>
        <v>27</v>
      </c>
      <c r="N225" s="1519"/>
      <c r="O225" s="1519"/>
      <c r="P225" s="1519"/>
    </row>
    <row r="226" spans="1:16" ht="36" customHeight="1">
      <c r="A226" s="24"/>
      <c r="B226" s="1015"/>
      <c r="C226" s="1521" t="s">
        <v>2738</v>
      </c>
      <c r="D226" s="450" t="s">
        <v>2394</v>
      </c>
      <c r="E226" s="1618"/>
      <c r="F226" s="640"/>
      <c r="G226" s="640"/>
      <c r="H226" s="505"/>
      <c r="I226" s="1618"/>
      <c r="J226" s="1705"/>
      <c r="K226" s="1705"/>
      <c r="L226" s="1705"/>
      <c r="M226" s="1705"/>
      <c r="N226" s="1519"/>
      <c r="O226" s="1519"/>
      <c r="P226" s="1519"/>
    </row>
    <row r="227" spans="1:16" ht="48.75" customHeight="1">
      <c r="A227" s="24"/>
      <c r="B227" s="2354"/>
      <c r="C227" s="1521" t="s">
        <v>2739</v>
      </c>
      <c r="D227" s="1521" t="s">
        <v>805</v>
      </c>
      <c r="E227" s="2065" t="s">
        <v>221</v>
      </c>
      <c r="F227" s="640">
        <v>45658</v>
      </c>
      <c r="G227" s="640">
        <v>45992</v>
      </c>
      <c r="H227" s="1521" t="s">
        <v>2740</v>
      </c>
      <c r="I227" s="2195" t="s">
        <v>23</v>
      </c>
      <c r="J227" s="2350"/>
      <c r="K227" s="2350">
        <v>6.8</v>
      </c>
      <c r="L227" s="2350"/>
      <c r="M227" s="2350">
        <f>SUM(J227:L227)</f>
        <v>6.8</v>
      </c>
      <c r="N227" s="1519"/>
      <c r="O227" s="1519"/>
      <c r="P227" s="1519"/>
    </row>
    <row r="228" spans="1:16" ht="81.75" customHeight="1">
      <c r="A228" s="24"/>
      <c r="B228" s="2355"/>
      <c r="C228" s="1521" t="s">
        <v>2741</v>
      </c>
      <c r="D228" s="1521" t="s">
        <v>806</v>
      </c>
      <c r="E228" s="1961"/>
      <c r="F228" s="640">
        <v>45658</v>
      </c>
      <c r="G228" s="640">
        <v>45992</v>
      </c>
      <c r="H228" s="1521" t="s">
        <v>2742</v>
      </c>
      <c r="I228" s="1961"/>
      <c r="J228" s="2351"/>
      <c r="K228" s="2351"/>
      <c r="L228" s="2351"/>
      <c r="M228" s="2351"/>
      <c r="N228" s="1519"/>
      <c r="O228" s="1519"/>
      <c r="P228" s="1519"/>
    </row>
    <row r="229" spans="1:16" ht="72" customHeight="1">
      <c r="A229" s="24"/>
      <c r="B229" s="1214"/>
      <c r="C229" s="1521" t="s">
        <v>2743</v>
      </c>
      <c r="D229" s="1521" t="s">
        <v>804</v>
      </c>
      <c r="E229" s="1523" t="s">
        <v>2744</v>
      </c>
      <c r="F229" s="640">
        <v>45658</v>
      </c>
      <c r="G229" s="640">
        <v>45992</v>
      </c>
      <c r="H229" s="1521" t="s">
        <v>2745</v>
      </c>
      <c r="I229" s="1523" t="s">
        <v>72</v>
      </c>
      <c r="J229" s="1705"/>
      <c r="K229" s="1705"/>
      <c r="L229" s="1705">
        <f>3+1.5</f>
        <v>4.5</v>
      </c>
      <c r="M229" s="1705">
        <f>SUM(J229:L229)</f>
        <v>4.5</v>
      </c>
      <c r="N229" s="1519"/>
      <c r="O229" s="1519"/>
      <c r="P229" s="1519"/>
    </row>
    <row r="230" spans="1:16" ht="77.25" customHeight="1">
      <c r="A230" s="24"/>
      <c r="B230" s="1214"/>
      <c r="C230" s="1521" t="s">
        <v>2746</v>
      </c>
      <c r="D230" s="1521" t="s">
        <v>807</v>
      </c>
      <c r="E230" s="1523" t="s">
        <v>2747</v>
      </c>
      <c r="F230" s="640">
        <v>45658</v>
      </c>
      <c r="G230" s="640">
        <v>45992</v>
      </c>
      <c r="H230" s="1521" t="s">
        <v>2748</v>
      </c>
      <c r="I230" s="1523" t="s">
        <v>72</v>
      </c>
      <c r="J230" s="1705"/>
      <c r="K230" s="1705"/>
      <c r="L230" s="1705">
        <v>2.5</v>
      </c>
      <c r="M230" s="1705">
        <f>SUM(J230:L230)</f>
        <v>2.5</v>
      </c>
      <c r="N230" s="1519"/>
      <c r="O230" s="1519"/>
      <c r="P230" s="1519"/>
    </row>
    <row r="231" spans="1:16" ht="37.5" customHeight="1">
      <c r="C231" s="2352" t="s">
        <v>222</v>
      </c>
      <c r="D231" s="2352"/>
      <c r="E231" s="2352"/>
      <c r="F231" s="2352"/>
      <c r="G231" s="2352"/>
      <c r="H231" s="2352"/>
      <c r="I231" s="2352"/>
      <c r="J231" s="792">
        <f>SUM(J225:J230)</f>
        <v>20</v>
      </c>
      <c r="K231" s="792">
        <f>SUM(K225:K230)</f>
        <v>12.8</v>
      </c>
      <c r="L231" s="792">
        <f>SUM(L225:L230)</f>
        <v>8</v>
      </c>
      <c r="M231" s="1361">
        <f>SUM(J231:L231)</f>
        <v>40.799999999999997</v>
      </c>
      <c r="N231" s="1362"/>
      <c r="O231" s="1362"/>
      <c r="P231" s="1362"/>
    </row>
    <row r="232" spans="1:16" ht="32.25" customHeight="1">
      <c r="A232" s="24"/>
      <c r="B232" s="24"/>
      <c r="C232" s="2353" t="s">
        <v>223</v>
      </c>
      <c r="D232" s="2353"/>
      <c r="E232" s="2353"/>
      <c r="F232" s="2353"/>
      <c r="G232" s="2353"/>
      <c r="H232" s="2353"/>
      <c r="I232" s="1012"/>
      <c r="J232" s="1012"/>
      <c r="K232" s="1013"/>
      <c r="L232" s="1012"/>
      <c r="M232" s="1014"/>
      <c r="N232" s="1012"/>
      <c r="O232" s="1012"/>
      <c r="P232" s="1012"/>
    </row>
    <row r="233" spans="1:16" ht="38.25">
      <c r="A233" s="24"/>
      <c r="B233" s="1011"/>
      <c r="C233" s="1521" t="s">
        <v>2749</v>
      </c>
      <c r="D233" s="1521" t="s">
        <v>2750</v>
      </c>
      <c r="E233" s="1523" t="s">
        <v>2751</v>
      </c>
      <c r="F233" s="1706">
        <v>45658</v>
      </c>
      <c r="G233" s="1706">
        <v>45992</v>
      </c>
      <c r="H233" s="1521" t="s">
        <v>2752</v>
      </c>
      <c r="I233" s="1523" t="s">
        <v>2753</v>
      </c>
      <c r="J233" s="1707">
        <v>12.5</v>
      </c>
      <c r="K233" s="1707">
        <v>5</v>
      </c>
      <c r="L233" s="1708">
        <v>0.6</v>
      </c>
      <c r="M233" s="1707">
        <f>SUM(J233:L233)</f>
        <v>18.100000000000001</v>
      </c>
      <c r="N233" s="80"/>
      <c r="O233" s="80"/>
      <c r="P233" s="80"/>
    </row>
    <row r="234" spans="1:16" ht="25.5">
      <c r="A234" s="24"/>
      <c r="B234" s="1011"/>
      <c r="C234" s="1521" t="s">
        <v>2754</v>
      </c>
      <c r="D234" s="1521" t="s">
        <v>1200</v>
      </c>
      <c r="E234" s="1523" t="s">
        <v>2751</v>
      </c>
      <c r="F234" s="1706">
        <v>45658</v>
      </c>
      <c r="G234" s="1706">
        <v>45992</v>
      </c>
      <c r="H234" s="1521" t="s">
        <v>2755</v>
      </c>
      <c r="I234" s="1523" t="s">
        <v>2753</v>
      </c>
      <c r="J234" s="1708"/>
      <c r="K234" s="1707">
        <v>0.1</v>
      </c>
      <c r="L234" s="1708"/>
      <c r="M234" s="1707">
        <f>SUM(J234:L234)</f>
        <v>0.1</v>
      </c>
      <c r="N234" s="80"/>
      <c r="O234" s="80"/>
      <c r="P234" s="80"/>
    </row>
    <row r="235" spans="1:16" ht="39.75" customHeight="1">
      <c r="A235" s="24"/>
      <c r="B235" s="1011"/>
      <c r="C235" s="1521" t="s">
        <v>2756</v>
      </c>
      <c r="D235" s="1521" t="s">
        <v>2757</v>
      </c>
      <c r="E235" s="1523" t="s">
        <v>2758</v>
      </c>
      <c r="F235" s="1706">
        <v>45658</v>
      </c>
      <c r="G235" s="1706">
        <v>45992</v>
      </c>
      <c r="H235" s="1521" t="s">
        <v>2759</v>
      </c>
      <c r="I235" s="1523" t="s">
        <v>2760</v>
      </c>
      <c r="J235" s="1708"/>
      <c r="K235" s="1707">
        <v>0.26</v>
      </c>
      <c r="L235" s="1708"/>
      <c r="M235" s="1707">
        <f>SUM(J235:L235)</f>
        <v>0.26</v>
      </c>
      <c r="N235" s="80"/>
      <c r="O235" s="80"/>
      <c r="P235" s="80"/>
    </row>
    <row r="236" spans="1:16" ht="82.5" customHeight="1">
      <c r="A236" s="24"/>
      <c r="B236" s="1011"/>
      <c r="C236" s="1521" t="s">
        <v>2761</v>
      </c>
      <c r="D236" s="1521" t="s">
        <v>2762</v>
      </c>
      <c r="E236" s="1523" t="s">
        <v>224</v>
      </c>
      <c r="F236" s="1706">
        <v>45658</v>
      </c>
      <c r="G236" s="1706">
        <v>45992</v>
      </c>
      <c r="H236" s="1521" t="s">
        <v>2763</v>
      </c>
      <c r="I236" s="1523" t="s">
        <v>2760</v>
      </c>
      <c r="J236" s="1708"/>
      <c r="K236" s="1707">
        <v>0.8</v>
      </c>
      <c r="L236" s="1708"/>
      <c r="M236" s="1707">
        <f>SUM(K236:L236)</f>
        <v>0.8</v>
      </c>
      <c r="N236" s="80"/>
      <c r="O236" s="80"/>
      <c r="P236" s="80"/>
    </row>
    <row r="237" spans="1:16" ht="48" customHeight="1">
      <c r="A237" s="24"/>
      <c r="B237" s="1011"/>
      <c r="C237" s="1521" t="s">
        <v>2764</v>
      </c>
      <c r="D237" s="1521" t="s">
        <v>2765</v>
      </c>
      <c r="E237" s="1523" t="s">
        <v>2766</v>
      </c>
      <c r="F237" s="1706">
        <v>45658</v>
      </c>
      <c r="G237" s="1706">
        <v>45992</v>
      </c>
      <c r="H237" s="1521" t="s">
        <v>2767</v>
      </c>
      <c r="I237" s="1523" t="s">
        <v>2768</v>
      </c>
      <c r="J237" s="1708"/>
      <c r="K237" s="1707">
        <v>0.5</v>
      </c>
      <c r="L237" s="1708"/>
      <c r="M237" s="1707">
        <v>0.5</v>
      </c>
      <c r="N237" s="80"/>
      <c r="O237" s="80"/>
      <c r="P237" s="80"/>
    </row>
    <row r="238" spans="1:16" ht="63.75">
      <c r="A238" s="24"/>
      <c r="B238" s="1011"/>
      <c r="C238" s="1521" t="s">
        <v>2769</v>
      </c>
      <c r="D238" s="1521" t="s">
        <v>2770</v>
      </c>
      <c r="E238" s="1523" t="s">
        <v>224</v>
      </c>
      <c r="F238" s="1706">
        <v>45658</v>
      </c>
      <c r="G238" s="1706">
        <v>45992</v>
      </c>
      <c r="H238" s="1521" t="s">
        <v>2771</v>
      </c>
      <c r="I238" s="1523" t="s">
        <v>2768</v>
      </c>
      <c r="J238" s="1708"/>
      <c r="K238" s="1707">
        <v>0.1</v>
      </c>
      <c r="L238" s="1708"/>
      <c r="M238" s="1707">
        <f t="shared" ref="M238:M243" si="11">SUM(K238:L238)</f>
        <v>0.1</v>
      </c>
      <c r="N238" s="80"/>
      <c r="O238" s="80"/>
      <c r="P238" s="80"/>
    </row>
    <row r="239" spans="1:16" ht="63.75">
      <c r="A239" s="24"/>
      <c r="B239" s="1011"/>
      <c r="C239" s="1521" t="s">
        <v>2772</v>
      </c>
      <c r="D239" s="1521" t="s">
        <v>2773</v>
      </c>
      <c r="E239" s="1523" t="s">
        <v>2774</v>
      </c>
      <c r="F239" s="1706">
        <v>45658</v>
      </c>
      <c r="G239" s="1706">
        <v>45992</v>
      </c>
      <c r="H239" s="1521" t="s">
        <v>2775</v>
      </c>
      <c r="I239" s="1523" t="s">
        <v>2768</v>
      </c>
      <c r="J239" s="1708"/>
      <c r="K239" s="1707">
        <v>0.05</v>
      </c>
      <c r="L239" s="1708"/>
      <c r="M239" s="1707">
        <f t="shared" si="11"/>
        <v>0.05</v>
      </c>
      <c r="N239" s="80"/>
      <c r="O239" s="80"/>
      <c r="P239" s="80"/>
    </row>
    <row r="240" spans="1:16" ht="51">
      <c r="A240" s="24"/>
      <c r="B240" s="1011"/>
      <c r="C240" s="1521" t="s">
        <v>2776</v>
      </c>
      <c r="D240" s="1533" t="s">
        <v>3388</v>
      </c>
      <c r="E240" s="1523" t="s">
        <v>2777</v>
      </c>
      <c r="F240" s="1706">
        <v>45658</v>
      </c>
      <c r="G240" s="1706">
        <v>45992</v>
      </c>
      <c r="H240" s="1521" t="s">
        <v>2778</v>
      </c>
      <c r="I240" s="1523" t="s">
        <v>2753</v>
      </c>
      <c r="J240" s="1708"/>
      <c r="K240" s="1707">
        <v>0.2</v>
      </c>
      <c r="L240" s="1708"/>
      <c r="M240" s="1707">
        <f t="shared" si="11"/>
        <v>0.2</v>
      </c>
      <c r="N240" s="80"/>
      <c r="O240" s="80"/>
      <c r="P240" s="80"/>
    </row>
    <row r="241" spans="1:21" ht="38.25">
      <c r="A241" s="24"/>
      <c r="B241" s="1011"/>
      <c r="C241" s="1521" t="s">
        <v>2779</v>
      </c>
      <c r="D241" s="1521" t="s">
        <v>2780</v>
      </c>
      <c r="E241" s="1523" t="s">
        <v>2781</v>
      </c>
      <c r="F241" s="1706">
        <v>45658</v>
      </c>
      <c r="G241" s="1706">
        <v>45992</v>
      </c>
      <c r="H241" s="1521" t="s">
        <v>2782</v>
      </c>
      <c r="I241" s="1523" t="s">
        <v>2753</v>
      </c>
      <c r="J241" s="1708"/>
      <c r="K241" s="1707">
        <v>0.12</v>
      </c>
      <c r="L241" s="1708"/>
      <c r="M241" s="1707">
        <f t="shared" si="11"/>
        <v>0.12</v>
      </c>
      <c r="N241" s="80"/>
      <c r="O241" s="80"/>
      <c r="P241" s="80"/>
    </row>
    <row r="242" spans="1:21" ht="63.75">
      <c r="A242" s="24"/>
      <c r="B242" s="1011"/>
      <c r="C242" s="1521" t="s">
        <v>2783</v>
      </c>
      <c r="D242" s="1521" t="s">
        <v>2784</v>
      </c>
      <c r="E242" s="1523" t="s">
        <v>224</v>
      </c>
      <c r="F242" s="1706">
        <v>45658</v>
      </c>
      <c r="G242" s="1706">
        <v>45992</v>
      </c>
      <c r="H242" s="1521" t="s">
        <v>2785</v>
      </c>
      <c r="I242" s="1523" t="s">
        <v>2786</v>
      </c>
      <c r="J242" s="1708"/>
      <c r="K242" s="1707">
        <v>0.4</v>
      </c>
      <c r="L242" s="1708"/>
      <c r="M242" s="1707">
        <f t="shared" si="11"/>
        <v>0.4</v>
      </c>
      <c r="N242" s="80"/>
      <c r="O242" s="80"/>
      <c r="P242" s="80"/>
    </row>
    <row r="243" spans="1:21" ht="60.75" customHeight="1">
      <c r="A243" s="24"/>
      <c r="B243" s="1011"/>
      <c r="C243" s="1521" t="s">
        <v>2787</v>
      </c>
      <c r="D243" s="1521" t="s">
        <v>2788</v>
      </c>
      <c r="E243" s="1523" t="s">
        <v>224</v>
      </c>
      <c r="F243" s="1706">
        <v>45658</v>
      </c>
      <c r="G243" s="1706">
        <v>45992</v>
      </c>
      <c r="H243" s="1521" t="s">
        <v>2789</v>
      </c>
      <c r="I243" s="1523" t="s">
        <v>2753</v>
      </c>
      <c r="J243" s="1708"/>
      <c r="K243" s="1707">
        <v>0.6</v>
      </c>
      <c r="L243" s="1708"/>
      <c r="M243" s="1707">
        <f t="shared" si="11"/>
        <v>0.6</v>
      </c>
      <c r="N243" s="80"/>
      <c r="O243" s="80"/>
      <c r="P243" s="80"/>
    </row>
    <row r="244" spans="1:21" ht="36.75" customHeight="1">
      <c r="C244" s="2267" t="s">
        <v>225</v>
      </c>
      <c r="D244" s="2267"/>
      <c r="E244" s="2267"/>
      <c r="F244" s="2267"/>
      <c r="G244" s="2267"/>
      <c r="H244" s="2267"/>
      <c r="I244" s="2267"/>
      <c r="J244" s="1363">
        <f>SUM(J233:J243)</f>
        <v>12.5</v>
      </c>
      <c r="K244" s="1363">
        <f>SUM(K233:K243)</f>
        <v>8.129999999999999</v>
      </c>
      <c r="L244" s="1363">
        <f>SUM(L233:L243)</f>
        <v>0.6</v>
      </c>
      <c r="M244" s="1364">
        <f>SUM(M233:M243)</f>
        <v>21.230000000000008</v>
      </c>
      <c r="N244" s="1364"/>
      <c r="O244" s="1364"/>
      <c r="P244" s="1365"/>
    </row>
    <row r="245" spans="1:21" ht="53.25" customHeight="1">
      <c r="C245" s="1400"/>
      <c r="D245" s="1401"/>
      <c r="E245" s="2348" t="s">
        <v>3686</v>
      </c>
      <c r="F245" s="2348"/>
      <c r="G245" s="2348"/>
      <c r="H245" s="2348"/>
      <c r="I245" s="2349"/>
      <c r="J245" s="1402">
        <f>J62+J84+J107+J148+J185+J222+J231+J244</f>
        <v>152.69999999999999</v>
      </c>
      <c r="K245" s="1402">
        <f t="shared" ref="K245:M245" si="12">K62+K84+K107+K148+K185+K222+K231+K244</f>
        <v>165.25037</v>
      </c>
      <c r="L245" s="1402">
        <f t="shared" si="12"/>
        <v>123.85</v>
      </c>
      <c r="M245" s="1402">
        <f t="shared" si="12"/>
        <v>441.80036999999999</v>
      </c>
      <c r="N245" s="1403"/>
      <c r="O245" s="1403"/>
      <c r="P245" s="1403"/>
    </row>
    <row r="246" spans="1:21" ht="42" customHeight="1">
      <c r="C246" s="201"/>
      <c r="D246" s="201"/>
      <c r="E246" s="201"/>
      <c r="F246" s="201"/>
      <c r="G246" s="201"/>
      <c r="H246" s="201"/>
      <c r="I246" s="201"/>
      <c r="J246" s="201"/>
      <c r="K246" s="1407"/>
      <c r="L246" s="1408"/>
      <c r="M246" s="1409"/>
      <c r="N246" s="201"/>
      <c r="O246" s="201"/>
      <c r="P246" s="201"/>
    </row>
    <row r="247" spans="1:21" ht="45.75" customHeight="1">
      <c r="C247" s="201"/>
      <c r="D247" s="201"/>
      <c r="E247" s="201"/>
      <c r="F247" s="201"/>
      <c r="G247" s="201"/>
      <c r="H247" s="201"/>
      <c r="I247" s="201"/>
      <c r="J247" s="201"/>
      <c r="K247" s="201"/>
      <c r="L247" s="201"/>
      <c r="M247" s="1410"/>
      <c r="N247" s="201"/>
      <c r="O247" s="201"/>
      <c r="P247" s="201"/>
      <c r="R247" s="1232"/>
      <c r="S247" s="1232"/>
      <c r="T247" s="1232"/>
      <c r="U247" s="1232"/>
    </row>
    <row r="248" spans="1:21" ht="71.25" customHeight="1">
      <c r="C248" s="201"/>
      <c r="D248" s="201"/>
      <c r="E248" s="201"/>
      <c r="F248" s="201"/>
      <c r="G248" s="201"/>
      <c r="H248" s="201"/>
      <c r="I248" s="201"/>
      <c r="J248" s="201"/>
      <c r="K248" s="201"/>
      <c r="L248" s="201"/>
      <c r="M248" s="1410"/>
      <c r="N248" s="201"/>
      <c r="O248" s="201"/>
      <c r="P248" s="201"/>
      <c r="R248" s="1232"/>
      <c r="S248" s="1232"/>
      <c r="T248" s="1232"/>
      <c r="U248" s="1232"/>
    </row>
    <row r="249" spans="1:21" ht="69.75" customHeight="1">
      <c r="C249" s="201"/>
      <c r="D249" s="201"/>
      <c r="E249" s="201"/>
      <c r="F249" s="201"/>
      <c r="G249" s="201"/>
      <c r="H249" s="201"/>
      <c r="I249" s="201"/>
      <c r="J249" s="201"/>
      <c r="K249" s="201"/>
      <c r="L249" s="201"/>
      <c r="M249" s="1410"/>
      <c r="N249" s="201"/>
      <c r="O249" s="201"/>
      <c r="P249" s="201"/>
      <c r="R249" s="1232"/>
      <c r="S249" s="1232"/>
      <c r="T249" s="1232"/>
      <c r="U249" s="1232"/>
    </row>
    <row r="250" spans="1:21" ht="45.75" customHeight="1">
      <c r="C250" s="201"/>
      <c r="D250" s="201"/>
      <c r="E250" s="201"/>
      <c r="F250" s="201"/>
      <c r="G250" s="201"/>
      <c r="H250" s="201"/>
      <c r="I250" s="201"/>
      <c r="J250" s="201"/>
      <c r="K250" s="201"/>
      <c r="L250" s="201"/>
      <c r="M250" s="1410"/>
      <c r="N250" s="201"/>
      <c r="O250" s="201"/>
      <c r="P250" s="201"/>
      <c r="R250" s="1232"/>
      <c r="S250" s="1232"/>
      <c r="T250" s="1232"/>
      <c r="U250" s="1232"/>
    </row>
    <row r="251" spans="1:21" ht="62.25" customHeight="1">
      <c r="C251" s="201"/>
      <c r="D251" s="201"/>
      <c r="E251" s="201"/>
      <c r="F251" s="201"/>
      <c r="G251" s="201"/>
      <c r="H251" s="201"/>
      <c r="I251" s="201"/>
      <c r="J251" s="201"/>
      <c r="K251" s="201"/>
      <c r="L251" s="201"/>
      <c r="M251" s="201"/>
      <c r="N251" s="201"/>
      <c r="O251" s="201"/>
      <c r="P251" s="201"/>
    </row>
    <row r="252" spans="1:21" ht="47.25" customHeight="1">
      <c r="C252" s="201"/>
      <c r="D252" s="201"/>
      <c r="E252" s="2197" t="s">
        <v>248</v>
      </c>
      <c r="F252" s="2197"/>
      <c r="G252" s="2197"/>
      <c r="H252" s="2197"/>
      <c r="I252" s="2197" t="s">
        <v>9</v>
      </c>
      <c r="J252" s="2197"/>
      <c r="K252" s="2197"/>
      <c r="L252" s="2197"/>
      <c r="M252" s="2222" t="s">
        <v>901</v>
      </c>
      <c r="N252" s="2222"/>
      <c r="O252" s="201"/>
      <c r="P252" s="201"/>
    </row>
    <row r="253" spans="1:21" ht="43.5" customHeight="1">
      <c r="C253" s="201"/>
      <c r="D253" s="201"/>
      <c r="E253" s="2197"/>
      <c r="F253" s="2197"/>
      <c r="G253" s="2197"/>
      <c r="H253" s="2197"/>
      <c r="I253" s="1367" t="s">
        <v>249</v>
      </c>
      <c r="J253" s="1367" t="s">
        <v>125</v>
      </c>
      <c r="K253" s="1367" t="s">
        <v>250</v>
      </c>
      <c r="L253" s="1367" t="s">
        <v>251</v>
      </c>
      <c r="M253" s="1367" t="s">
        <v>896</v>
      </c>
      <c r="N253" s="1367" t="s">
        <v>897</v>
      </c>
      <c r="O253" s="92"/>
      <c r="P253" s="201"/>
    </row>
    <row r="254" spans="1:21" ht="24.95" customHeight="1">
      <c r="C254" s="201"/>
      <c r="D254" s="201"/>
      <c r="E254" s="1366" t="s">
        <v>201</v>
      </c>
      <c r="F254" s="95"/>
      <c r="G254" s="95"/>
      <c r="H254" s="95"/>
      <c r="I254" s="98"/>
      <c r="J254" s="99"/>
      <c r="K254" s="99"/>
      <c r="L254" s="99"/>
      <c r="M254" s="98"/>
      <c r="N254" s="98"/>
      <c r="O254" s="201"/>
      <c r="P254" s="201"/>
    </row>
    <row r="255" spans="1:21" ht="24.95" customHeight="1">
      <c r="C255" s="201"/>
      <c r="D255" s="201"/>
      <c r="E255" s="94" t="s">
        <v>3687</v>
      </c>
      <c r="F255" s="95"/>
      <c r="G255" s="95"/>
      <c r="H255" s="95"/>
      <c r="I255" s="98">
        <f>J62</f>
        <v>16.5</v>
      </c>
      <c r="J255" s="98">
        <f t="shared" ref="J255:N255" si="13">K62</f>
        <v>30.300000000000004</v>
      </c>
      <c r="K255" s="98">
        <f t="shared" si="13"/>
        <v>36.25</v>
      </c>
      <c r="L255" s="98">
        <f t="shared" si="13"/>
        <v>83.05</v>
      </c>
      <c r="M255" s="98">
        <f t="shared" si="13"/>
        <v>14.2</v>
      </c>
      <c r="N255" s="98">
        <f t="shared" si="13"/>
        <v>6.5</v>
      </c>
      <c r="O255" s="201"/>
      <c r="P255" s="201"/>
    </row>
    <row r="256" spans="1:21" ht="24.95" customHeight="1">
      <c r="C256" s="201"/>
      <c r="D256" s="201"/>
      <c r="E256" s="94" t="s">
        <v>3688</v>
      </c>
      <c r="F256" s="95"/>
      <c r="G256" s="95"/>
      <c r="H256" s="95"/>
      <c r="I256" s="98">
        <f>J84</f>
        <v>11</v>
      </c>
      <c r="J256" s="98">
        <f t="shared" ref="J256:N256" si="14">K84</f>
        <v>9.9160000000000004</v>
      </c>
      <c r="K256" s="98">
        <f t="shared" si="14"/>
        <v>6.5</v>
      </c>
      <c r="L256" s="98">
        <f t="shared" si="14"/>
        <v>27.415999999999997</v>
      </c>
      <c r="M256" s="98">
        <f t="shared" si="14"/>
        <v>0</v>
      </c>
      <c r="N256" s="98">
        <f t="shared" si="14"/>
        <v>0</v>
      </c>
      <c r="O256" s="201"/>
      <c r="P256" s="201"/>
    </row>
    <row r="257" spans="3:16" ht="24.95" customHeight="1">
      <c r="C257" s="201"/>
      <c r="D257" s="201"/>
      <c r="E257" s="94" t="s">
        <v>3689</v>
      </c>
      <c r="F257" s="95"/>
      <c r="G257" s="95"/>
      <c r="H257" s="95"/>
      <c r="I257" s="98">
        <f>J107</f>
        <v>25.2</v>
      </c>
      <c r="J257" s="98">
        <f t="shared" ref="J257:N257" si="15">K107</f>
        <v>35.01</v>
      </c>
      <c r="K257" s="98">
        <f t="shared" si="15"/>
        <v>0.5</v>
      </c>
      <c r="L257" s="98">
        <f t="shared" si="15"/>
        <v>60.709999999999994</v>
      </c>
      <c r="M257" s="98">
        <f t="shared" si="15"/>
        <v>0</v>
      </c>
      <c r="N257" s="98">
        <f t="shared" si="15"/>
        <v>0</v>
      </c>
      <c r="O257" s="201"/>
      <c r="P257" s="201"/>
    </row>
    <row r="258" spans="3:16" ht="24.95" customHeight="1">
      <c r="C258" s="201"/>
      <c r="D258" s="201"/>
      <c r="E258" s="94" t="s">
        <v>3690</v>
      </c>
      <c r="F258" s="95"/>
      <c r="G258" s="95"/>
      <c r="H258" s="95"/>
      <c r="I258" s="98">
        <f>J148</f>
        <v>10</v>
      </c>
      <c r="J258" s="98">
        <f t="shared" ref="J258:N258" si="16">K148</f>
        <v>21.784369999999999</v>
      </c>
      <c r="K258" s="98">
        <f t="shared" si="16"/>
        <v>5.65</v>
      </c>
      <c r="L258" s="98">
        <f t="shared" si="16"/>
        <v>37.434370000000001</v>
      </c>
      <c r="M258" s="98">
        <f t="shared" si="16"/>
        <v>0</v>
      </c>
      <c r="N258" s="98">
        <f t="shared" si="16"/>
        <v>0</v>
      </c>
      <c r="O258" s="201"/>
      <c r="P258" s="201"/>
    </row>
    <row r="259" spans="3:16" ht="24.95" customHeight="1">
      <c r="C259" s="201"/>
      <c r="D259" s="201"/>
      <c r="E259" s="94" t="s">
        <v>3691</v>
      </c>
      <c r="F259" s="95"/>
      <c r="G259" s="95"/>
      <c r="H259" s="95"/>
      <c r="I259" s="98">
        <f>J185</f>
        <v>36.5</v>
      </c>
      <c r="J259" s="98">
        <f t="shared" ref="J259:N259" si="17">K185</f>
        <v>27.260000000000005</v>
      </c>
      <c r="K259" s="98">
        <f t="shared" si="17"/>
        <v>60.7</v>
      </c>
      <c r="L259" s="98">
        <f t="shared" si="17"/>
        <v>124.45999999999997</v>
      </c>
      <c r="M259" s="98">
        <f t="shared" si="17"/>
        <v>0</v>
      </c>
      <c r="N259" s="98">
        <f t="shared" si="17"/>
        <v>0</v>
      </c>
      <c r="O259" s="201"/>
      <c r="P259" s="201"/>
    </row>
    <row r="260" spans="3:16" ht="24.95" customHeight="1">
      <c r="C260" s="201"/>
      <c r="D260" s="201"/>
      <c r="E260" s="94" t="s">
        <v>3692</v>
      </c>
      <c r="F260" s="95"/>
      <c r="G260" s="95"/>
      <c r="H260" s="95"/>
      <c r="I260" s="98">
        <f>J222</f>
        <v>21</v>
      </c>
      <c r="J260" s="98">
        <f t="shared" ref="J260:N260" si="18">K222</f>
        <v>20.049999999999997</v>
      </c>
      <c r="K260" s="98">
        <f t="shared" si="18"/>
        <v>5.65</v>
      </c>
      <c r="L260" s="98">
        <f t="shared" si="18"/>
        <v>46.70000000000001</v>
      </c>
      <c r="M260" s="98">
        <f t="shared" si="18"/>
        <v>0</v>
      </c>
      <c r="N260" s="98">
        <f t="shared" si="18"/>
        <v>0</v>
      </c>
      <c r="O260" s="201"/>
      <c r="P260" s="201"/>
    </row>
    <row r="261" spans="3:16" ht="24.95" customHeight="1">
      <c r="C261" s="201"/>
      <c r="D261" s="201"/>
      <c r="E261" s="94" t="s">
        <v>3693</v>
      </c>
      <c r="F261" s="95"/>
      <c r="G261" s="95"/>
      <c r="H261" s="95"/>
      <c r="I261" s="98">
        <f>J231</f>
        <v>20</v>
      </c>
      <c r="J261" s="98">
        <f t="shared" ref="J261:N261" si="19">K231</f>
        <v>12.8</v>
      </c>
      <c r="K261" s="98">
        <f t="shared" si="19"/>
        <v>8</v>
      </c>
      <c r="L261" s="98">
        <f t="shared" si="19"/>
        <v>40.799999999999997</v>
      </c>
      <c r="M261" s="98">
        <f t="shared" si="19"/>
        <v>0</v>
      </c>
      <c r="N261" s="98">
        <f t="shared" si="19"/>
        <v>0</v>
      </c>
      <c r="O261" s="201"/>
      <c r="P261" s="201"/>
    </row>
    <row r="262" spans="3:16" ht="24.95" customHeight="1">
      <c r="C262" s="201"/>
      <c r="D262" s="201"/>
      <c r="E262" s="94" t="s">
        <v>3694</v>
      </c>
      <c r="F262" s="95"/>
      <c r="G262" s="95"/>
      <c r="H262" s="95"/>
      <c r="I262" s="98">
        <f>J244</f>
        <v>12.5</v>
      </c>
      <c r="J262" s="98">
        <f t="shared" ref="J262:N262" si="20">K244</f>
        <v>8.129999999999999</v>
      </c>
      <c r="K262" s="98">
        <f t="shared" si="20"/>
        <v>0.6</v>
      </c>
      <c r="L262" s="98">
        <f t="shared" si="20"/>
        <v>21.230000000000008</v>
      </c>
      <c r="M262" s="98">
        <f t="shared" si="20"/>
        <v>0</v>
      </c>
      <c r="N262" s="98">
        <f t="shared" si="20"/>
        <v>0</v>
      </c>
      <c r="O262" s="201"/>
      <c r="P262" s="201"/>
    </row>
    <row r="263" spans="3:16" ht="24.95" customHeight="1">
      <c r="C263" s="201"/>
      <c r="D263" s="201"/>
      <c r="E263" s="94"/>
      <c r="F263" s="95"/>
      <c r="G263" s="95"/>
      <c r="H263" s="95"/>
      <c r="I263" s="98"/>
      <c r="J263" s="100"/>
      <c r="K263" s="100"/>
      <c r="L263" s="100"/>
      <c r="M263" s="98"/>
      <c r="N263" s="98"/>
      <c r="O263" s="201"/>
      <c r="P263" s="201"/>
    </row>
    <row r="264" spans="3:16" ht="31.5" customHeight="1">
      <c r="C264" s="201"/>
      <c r="D264" s="201"/>
      <c r="E264" s="1404"/>
      <c r="F264" s="1405" t="s">
        <v>258</v>
      </c>
      <c r="G264" s="1405"/>
      <c r="H264" s="1405"/>
      <c r="I264" s="1406">
        <f t="shared" ref="I264:N264" si="21">SUM(I254:I263)</f>
        <v>152.69999999999999</v>
      </c>
      <c r="J264" s="1406">
        <f t="shared" si="21"/>
        <v>165.25037</v>
      </c>
      <c r="K264" s="1406">
        <f t="shared" si="21"/>
        <v>123.85</v>
      </c>
      <c r="L264" s="1406">
        <f t="shared" si="21"/>
        <v>441.80036999999999</v>
      </c>
      <c r="M264" s="1406">
        <f t="shared" si="21"/>
        <v>14.2</v>
      </c>
      <c r="N264" s="1406">
        <f t="shared" si="21"/>
        <v>6.5</v>
      </c>
      <c r="O264" s="201"/>
      <c r="P264" s="201"/>
    </row>
    <row r="265" spans="3:16">
      <c r="C265" s="201"/>
      <c r="D265" s="201"/>
      <c r="E265" s="201"/>
      <c r="F265" s="201"/>
      <c r="G265" s="201"/>
      <c r="H265" s="201"/>
      <c r="I265" s="201"/>
      <c r="J265" s="201"/>
      <c r="K265" s="201"/>
      <c r="L265" s="317"/>
      <c r="M265" s="201"/>
      <c r="N265" s="201"/>
      <c r="O265" s="201"/>
      <c r="P265" s="201"/>
    </row>
    <row r="266" spans="3:16">
      <c r="C266" s="201"/>
      <c r="D266" s="201"/>
      <c r="E266" s="201"/>
      <c r="F266" s="201"/>
      <c r="G266" s="201"/>
      <c r="H266" s="201"/>
      <c r="I266" s="201"/>
      <c r="J266" s="201"/>
      <c r="K266" s="201"/>
      <c r="L266" s="317"/>
      <c r="M266" s="201"/>
      <c r="N266" s="201"/>
      <c r="O266" s="201"/>
      <c r="P266" s="201"/>
    </row>
    <row r="269" spans="3:16">
      <c r="H269" s="88"/>
    </row>
    <row r="270" spans="3:16">
      <c r="H270" s="88"/>
    </row>
    <row r="271" spans="3:16">
      <c r="M271" s="89"/>
      <c r="N271" s="89"/>
    </row>
    <row r="272" spans="3:16">
      <c r="J272" s="90"/>
      <c r="K272" s="90"/>
      <c r="L272" s="90"/>
      <c r="M272" s="90"/>
      <c r="N272" s="90"/>
    </row>
  </sheetData>
  <mergeCells count="102">
    <mergeCell ref="C1:P1"/>
    <mergeCell ref="C2:P2"/>
    <mergeCell ref="C3:P3"/>
    <mergeCell ref="C6:C7"/>
    <mergeCell ref="D6:D7"/>
    <mergeCell ref="E6:E7"/>
    <mergeCell ref="F6:G6"/>
    <mergeCell ref="H6:H7"/>
    <mergeCell ref="I6:I7"/>
    <mergeCell ref="J6:M6"/>
    <mergeCell ref="R32:R34"/>
    <mergeCell ref="S32:S34"/>
    <mergeCell ref="C35:C38"/>
    <mergeCell ref="J35:J38"/>
    <mergeCell ref="N6:O6"/>
    <mergeCell ref="P6:P7"/>
    <mergeCell ref="C8:P8"/>
    <mergeCell ref="C9:P9"/>
    <mergeCell ref="C30:C31"/>
    <mergeCell ref="C32:C34"/>
    <mergeCell ref="J32:J34"/>
    <mergeCell ref="K32:K34"/>
    <mergeCell ref="L32:L34"/>
    <mergeCell ref="M32:M34"/>
    <mergeCell ref="C39:C41"/>
    <mergeCell ref="C58:I58"/>
    <mergeCell ref="G59:I59"/>
    <mergeCell ref="C61:I61"/>
    <mergeCell ref="C62:I62"/>
    <mergeCell ref="C63:I63"/>
    <mergeCell ref="N32:N34"/>
    <mergeCell ref="O32:O34"/>
    <mergeCell ref="P32:P34"/>
    <mergeCell ref="M115:M118"/>
    <mergeCell ref="C120:C121"/>
    <mergeCell ref="I120:I121"/>
    <mergeCell ref="J120:J121"/>
    <mergeCell ref="K120:K121"/>
    <mergeCell ref="L120:L121"/>
    <mergeCell ref="M120:M121"/>
    <mergeCell ref="C84:I84"/>
    <mergeCell ref="C85:I85"/>
    <mergeCell ref="C107:I107"/>
    <mergeCell ref="C108:I108"/>
    <mergeCell ref="C115:C118"/>
    <mergeCell ref="I115:I118"/>
    <mergeCell ref="C122:C124"/>
    <mergeCell ref="C125:C126"/>
    <mergeCell ref="C129:I129"/>
    <mergeCell ref="C139:C141"/>
    <mergeCell ref="I139:I141"/>
    <mergeCell ref="J139:J141"/>
    <mergeCell ref="J115:J118"/>
    <mergeCell ref="K115:K118"/>
    <mergeCell ref="L115:L118"/>
    <mergeCell ref="C149:I149"/>
    <mergeCell ref="C147:I147"/>
    <mergeCell ref="C148:I148"/>
    <mergeCell ref="K139:K141"/>
    <mergeCell ref="L139:L141"/>
    <mergeCell ref="M139:M141"/>
    <mergeCell ref="C144:C146"/>
    <mergeCell ref="I144:I146"/>
    <mergeCell ref="J144:J146"/>
    <mergeCell ref="K144:K146"/>
    <mergeCell ref="L144:L146"/>
    <mergeCell ref="M144:M146"/>
    <mergeCell ref="H188:H189"/>
    <mergeCell ref="I188:I189"/>
    <mergeCell ref="J188:J189"/>
    <mergeCell ref="K188:K189"/>
    <mergeCell ref="L188:L189"/>
    <mergeCell ref="M188:M189"/>
    <mergeCell ref="B161:B162"/>
    <mergeCell ref="C185:I185"/>
    <mergeCell ref="C186:I186"/>
    <mergeCell ref="D187:E187"/>
    <mergeCell ref="B188:B189"/>
    <mergeCell ref="C188:C189"/>
    <mergeCell ref="D188:D189"/>
    <mergeCell ref="E188:E189"/>
    <mergeCell ref="F188:F189"/>
    <mergeCell ref="G188:G189"/>
    <mergeCell ref="C223:I223"/>
    <mergeCell ref="B227:B228"/>
    <mergeCell ref="E227:E228"/>
    <mergeCell ref="I227:I228"/>
    <mergeCell ref="J227:J228"/>
    <mergeCell ref="K227:K228"/>
    <mergeCell ref="B190:B191"/>
    <mergeCell ref="F194:F195"/>
    <mergeCell ref="G194:G195"/>
    <mergeCell ref="C222:I222"/>
    <mergeCell ref="E245:I245"/>
    <mergeCell ref="E252:H253"/>
    <mergeCell ref="I252:L252"/>
    <mergeCell ref="M252:N252"/>
    <mergeCell ref="L227:L228"/>
    <mergeCell ref="M227:M228"/>
    <mergeCell ref="C231:I231"/>
    <mergeCell ref="C232:H232"/>
    <mergeCell ref="C244:I244"/>
  </mergeCells>
  <printOptions gridLines="1"/>
  <pageMargins left="0.13" right="0.11811023622047245" top="0.54" bottom="0.55000000000000004" header="0.31496062992125984" footer="0.27"/>
  <pageSetup paperSize="14" scale="70" orientation="landscape"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1"/>
  <sheetViews>
    <sheetView zoomScale="96" zoomScaleNormal="96" workbookViewId="0">
      <selection activeCell="G173" sqref="G173"/>
    </sheetView>
  </sheetViews>
  <sheetFormatPr defaultRowHeight="15"/>
  <cols>
    <col min="1" max="1" width="9.140625" style="194"/>
    <col min="2" max="2" width="1.7109375" style="194" customWidth="1"/>
    <col min="3" max="3" width="25" style="194" customWidth="1"/>
    <col min="4" max="4" width="35.7109375" style="194" customWidth="1"/>
    <col min="5" max="5" width="17.85546875" style="194" customWidth="1"/>
    <col min="6" max="6" width="10.140625" style="194" customWidth="1"/>
    <col min="7" max="7" width="10.42578125" style="194" customWidth="1"/>
    <col min="8" max="8" width="23.7109375" style="194" customWidth="1"/>
    <col min="9" max="9" width="12.7109375" style="194" customWidth="1"/>
    <col min="10" max="10" width="14.85546875" style="194" customWidth="1"/>
    <col min="11" max="11" width="14.28515625" style="194" customWidth="1"/>
    <col min="12" max="12" width="13.5703125" style="194" customWidth="1"/>
    <col min="13" max="13" width="15.85546875" style="194" customWidth="1"/>
    <col min="14" max="14" width="14.42578125" style="194" customWidth="1"/>
    <col min="15" max="15" width="11.85546875" style="194" customWidth="1"/>
    <col min="16" max="16" width="11.42578125" style="194" customWidth="1"/>
    <col min="17" max="17" width="9.140625" style="194"/>
    <col min="18" max="18" width="24.85546875" style="194" customWidth="1"/>
    <col min="19" max="19" width="17.42578125" style="194" customWidth="1"/>
    <col min="20" max="20" width="17.28515625" style="194" customWidth="1"/>
    <col min="21" max="21" width="23" style="194" customWidth="1"/>
    <col min="22" max="22" width="14.42578125" style="194" customWidth="1"/>
    <col min="23" max="23" width="11.85546875" style="194" customWidth="1"/>
    <col min="24" max="24" width="11.42578125" style="194" customWidth="1"/>
    <col min="25" max="25" width="26.42578125" style="194" customWidth="1"/>
    <col min="26" max="16384" width="9.140625" style="194"/>
  </cols>
  <sheetData>
    <row r="1" spans="2:19" ht="25.5">
      <c r="C1" s="1786" t="s">
        <v>907</v>
      </c>
      <c r="D1" s="1786"/>
      <c r="E1" s="1786"/>
      <c r="F1" s="1786"/>
      <c r="G1" s="1786"/>
      <c r="H1" s="1786"/>
      <c r="I1" s="1786"/>
      <c r="J1" s="1786"/>
      <c r="K1" s="1786"/>
      <c r="L1" s="1786"/>
      <c r="M1" s="1786"/>
      <c r="N1" s="1786"/>
      <c r="O1" s="1786"/>
      <c r="P1" s="1786"/>
      <c r="S1" s="1232"/>
    </row>
    <row r="2" spans="2:19" ht="25.5">
      <c r="C2" s="1786" t="s">
        <v>0</v>
      </c>
      <c r="D2" s="1786"/>
      <c r="E2" s="1786"/>
      <c r="F2" s="1786"/>
      <c r="G2" s="1786"/>
      <c r="H2" s="1786"/>
      <c r="I2" s="1786"/>
      <c r="J2" s="1786"/>
      <c r="K2" s="1786"/>
      <c r="L2" s="1786"/>
      <c r="M2" s="1786"/>
      <c r="N2" s="1786"/>
      <c r="O2" s="1786"/>
      <c r="P2" s="1786"/>
      <c r="S2" s="1232"/>
    </row>
    <row r="3" spans="2:19" ht="25.5">
      <c r="C3" s="1786" t="s">
        <v>1</v>
      </c>
      <c r="D3" s="1786"/>
      <c r="E3" s="1786"/>
      <c r="F3" s="1786"/>
      <c r="G3" s="1786"/>
      <c r="H3" s="1786"/>
      <c r="I3" s="1786"/>
      <c r="J3" s="1786"/>
      <c r="K3" s="1786"/>
      <c r="L3" s="1786"/>
      <c r="M3" s="1786"/>
      <c r="N3" s="1786"/>
      <c r="O3" s="1786"/>
      <c r="P3" s="1786"/>
      <c r="S3" s="1232"/>
    </row>
    <row r="4" spans="2:19">
      <c r="C4" s="1"/>
      <c r="D4" s="2" t="s">
        <v>2</v>
      </c>
      <c r="E4" s="3"/>
      <c r="F4" s="3"/>
      <c r="G4" s="3"/>
      <c r="H4" s="4"/>
      <c r="I4" s="3"/>
      <c r="J4" s="10"/>
      <c r="K4" s="10"/>
      <c r="L4" s="10"/>
      <c r="M4" s="10"/>
      <c r="N4" s="3"/>
      <c r="O4" s="3"/>
      <c r="P4" s="3"/>
    </row>
    <row r="5" spans="2:19">
      <c r="C5" s="5"/>
      <c r="D5" s="5"/>
      <c r="E5" s="5"/>
      <c r="F5" s="6"/>
      <c r="G5" s="6"/>
      <c r="H5" s="5"/>
      <c r="I5" s="5"/>
      <c r="J5" s="11"/>
      <c r="K5" s="11"/>
      <c r="L5" s="11"/>
      <c r="M5" s="11"/>
      <c r="N5" s="6"/>
      <c r="O5" s="6"/>
      <c r="P5" s="6"/>
    </row>
    <row r="6" spans="2:19" ht="38.25" customHeight="1">
      <c r="C6" s="1787" t="s">
        <v>3</v>
      </c>
      <c r="D6" s="1787" t="s">
        <v>4</v>
      </c>
      <c r="E6" s="1787" t="s">
        <v>5</v>
      </c>
      <c r="F6" s="1787" t="s">
        <v>6</v>
      </c>
      <c r="G6" s="1787"/>
      <c r="H6" s="1787" t="s">
        <v>7</v>
      </c>
      <c r="I6" s="1787" t="s">
        <v>8</v>
      </c>
      <c r="J6" s="1787" t="s">
        <v>9</v>
      </c>
      <c r="K6" s="1787"/>
      <c r="L6" s="1787"/>
      <c r="M6" s="1787"/>
      <c r="N6" s="1787" t="s">
        <v>10</v>
      </c>
      <c r="O6" s="1787"/>
      <c r="P6" s="1787" t="s">
        <v>11</v>
      </c>
    </row>
    <row r="7" spans="2:19" ht="67.5">
      <c r="C7" s="1787"/>
      <c r="D7" s="1787"/>
      <c r="E7" s="1787"/>
      <c r="F7" s="1185" t="s">
        <v>12</v>
      </c>
      <c r="G7" s="1185" t="s">
        <v>13</v>
      </c>
      <c r="H7" s="1787"/>
      <c r="I7" s="1787"/>
      <c r="J7" s="1185" t="s">
        <v>14</v>
      </c>
      <c r="K7" s="1185" t="s">
        <v>15</v>
      </c>
      <c r="L7" s="1185" t="s">
        <v>16</v>
      </c>
      <c r="M7" s="1185" t="s">
        <v>17</v>
      </c>
      <c r="N7" s="1185" t="s">
        <v>18</v>
      </c>
      <c r="O7" s="1185" t="s">
        <v>19</v>
      </c>
      <c r="P7" s="1787"/>
    </row>
    <row r="8" spans="2:19" ht="37.5" customHeight="1">
      <c r="C8" s="2422" t="s">
        <v>229</v>
      </c>
      <c r="D8" s="2422"/>
      <c r="E8" s="2422"/>
      <c r="F8" s="2422"/>
      <c r="G8" s="2422"/>
      <c r="H8" s="2422"/>
      <c r="I8" s="2422"/>
      <c r="J8" s="2422"/>
      <c r="K8" s="2422"/>
      <c r="L8" s="2422"/>
      <c r="M8" s="2422"/>
      <c r="N8" s="2422"/>
      <c r="O8" s="2422"/>
      <c r="P8" s="2422"/>
    </row>
    <row r="9" spans="2:19" ht="39.75" customHeight="1">
      <c r="C9" s="2423" t="s">
        <v>230</v>
      </c>
      <c r="D9" s="2424"/>
      <c r="E9" s="2424"/>
      <c r="F9" s="2424"/>
      <c r="G9" s="2424"/>
      <c r="H9" s="21"/>
      <c r="I9" s="21"/>
      <c r="J9" s="21"/>
      <c r="K9" s="21"/>
      <c r="L9" s="21"/>
      <c r="M9" s="21"/>
      <c r="N9" s="21"/>
      <c r="O9" s="21"/>
      <c r="P9" s="22"/>
    </row>
    <row r="10" spans="2:19" ht="36.75" customHeight="1">
      <c r="C10" s="2243" t="s">
        <v>231</v>
      </c>
      <c r="D10" s="2244"/>
      <c r="E10" s="2244"/>
      <c r="F10" s="2244"/>
      <c r="G10" s="2244"/>
      <c r="H10" s="2244"/>
      <c r="I10" s="2244"/>
      <c r="J10" s="2244"/>
      <c r="K10" s="2244"/>
      <c r="L10" s="2244"/>
      <c r="M10" s="2244"/>
      <c r="N10" s="2244"/>
      <c r="O10" s="2244"/>
      <c r="P10" s="2342"/>
    </row>
    <row r="11" spans="2:19" ht="36.75" customHeight="1">
      <c r="C11" s="981"/>
      <c r="D11" s="264" t="s">
        <v>598</v>
      </c>
      <c r="E11" s="981"/>
      <c r="F11" s="981"/>
      <c r="G11" s="981"/>
      <c r="H11" s="981"/>
      <c r="I11" s="981"/>
      <c r="J11" s="981"/>
      <c r="K11" s="981"/>
      <c r="L11" s="981"/>
      <c r="M11" s="981"/>
      <c r="N11" s="996"/>
      <c r="O11" s="996"/>
      <c r="P11" s="981"/>
    </row>
    <row r="12" spans="2:19" ht="36.75" customHeight="1">
      <c r="B12" s="982"/>
      <c r="C12" s="991" t="s">
        <v>2805</v>
      </c>
      <c r="D12" s="1521" t="s">
        <v>43</v>
      </c>
      <c r="E12" s="992" t="s">
        <v>233</v>
      </c>
      <c r="F12" s="993">
        <v>45658</v>
      </c>
      <c r="G12" s="993">
        <v>45992</v>
      </c>
      <c r="H12" s="994" t="s">
        <v>2806</v>
      </c>
      <c r="I12" s="995" t="s">
        <v>23</v>
      </c>
      <c r="J12" s="1588">
        <v>19</v>
      </c>
      <c r="K12" s="1588">
        <v>4</v>
      </c>
      <c r="L12" s="1587">
        <v>0.5</v>
      </c>
      <c r="M12" s="1587">
        <f>SUM(J12:L12)</f>
        <v>23.5</v>
      </c>
      <c r="N12" s="996"/>
      <c r="O12" s="996"/>
      <c r="P12" s="981"/>
    </row>
    <row r="13" spans="2:19" ht="58.5" customHeight="1">
      <c r="B13" s="982"/>
      <c r="C13" s="991" t="s">
        <v>3372</v>
      </c>
      <c r="D13" s="991" t="s">
        <v>2808</v>
      </c>
      <c r="E13" s="992" t="s">
        <v>233</v>
      </c>
      <c r="F13" s="993">
        <v>45658</v>
      </c>
      <c r="G13" s="993">
        <v>45992</v>
      </c>
      <c r="H13" s="994" t="s">
        <v>2809</v>
      </c>
      <c r="I13" s="995" t="s">
        <v>23</v>
      </c>
      <c r="J13" s="1587">
        <v>1</v>
      </c>
      <c r="K13" s="126"/>
      <c r="L13" s="126"/>
      <c r="M13" s="1587">
        <f>SUM(J13:L13)</f>
        <v>1</v>
      </c>
      <c r="N13" s="996"/>
      <c r="O13" s="996"/>
      <c r="P13" s="981"/>
    </row>
    <row r="14" spans="2:19" ht="59.25" customHeight="1">
      <c r="B14" s="982"/>
      <c r="C14" s="991" t="s">
        <v>3373</v>
      </c>
      <c r="D14" s="994" t="s">
        <v>2811</v>
      </c>
      <c r="E14" s="992" t="s">
        <v>233</v>
      </c>
      <c r="F14" s="993">
        <v>45658</v>
      </c>
      <c r="G14" s="993">
        <v>45992</v>
      </c>
      <c r="H14" s="994" t="s">
        <v>2812</v>
      </c>
      <c r="I14" s="995" t="s">
        <v>23</v>
      </c>
      <c r="J14" s="126"/>
      <c r="K14" s="1587">
        <v>0.15</v>
      </c>
      <c r="L14" s="126"/>
      <c r="M14" s="1587">
        <f>SUM(J14:L14)</f>
        <v>0.15</v>
      </c>
      <c r="N14" s="996"/>
      <c r="O14" s="996"/>
      <c r="P14" s="981"/>
    </row>
    <row r="15" spans="2:19" ht="36.75" customHeight="1">
      <c r="B15" s="983"/>
      <c r="C15" s="994" t="s">
        <v>2807</v>
      </c>
      <c r="D15" s="300" t="s">
        <v>492</v>
      </c>
      <c r="E15" s="999"/>
      <c r="F15" s="1000"/>
      <c r="G15" s="1000"/>
      <c r="H15" s="999"/>
      <c r="I15" s="1001"/>
      <c r="J15" s="126"/>
      <c r="K15" s="126"/>
      <c r="L15" s="126"/>
      <c r="M15" s="126"/>
      <c r="N15" s="996"/>
      <c r="O15" s="996"/>
      <c r="P15" s="981"/>
    </row>
    <row r="16" spans="2:19" ht="36.75" customHeight="1">
      <c r="B16" s="982"/>
      <c r="C16" s="991" t="s">
        <v>3374</v>
      </c>
      <c r="D16" s="994" t="s">
        <v>396</v>
      </c>
      <c r="E16" s="1002" t="s">
        <v>233</v>
      </c>
      <c r="F16" s="1003">
        <v>45658</v>
      </c>
      <c r="G16" s="1003">
        <v>45992</v>
      </c>
      <c r="H16" s="994" t="s">
        <v>594</v>
      </c>
      <c r="I16" s="995" t="s">
        <v>23</v>
      </c>
      <c r="J16" s="126"/>
      <c r="K16" s="1587">
        <v>0.15</v>
      </c>
      <c r="L16" s="126"/>
      <c r="M16" s="1587">
        <f>SUM(J16:L16)</f>
        <v>0.15</v>
      </c>
      <c r="N16" s="997">
        <v>0.15</v>
      </c>
      <c r="O16" s="997"/>
      <c r="P16" s="302" t="s">
        <v>397</v>
      </c>
    </row>
    <row r="17" spans="2:25" ht="36.75" customHeight="1">
      <c r="B17" s="982"/>
      <c r="C17" s="991" t="s">
        <v>3375</v>
      </c>
      <c r="D17" s="994" t="s">
        <v>409</v>
      </c>
      <c r="E17" s="1002" t="s">
        <v>233</v>
      </c>
      <c r="F17" s="1003">
        <v>45658</v>
      </c>
      <c r="G17" s="1003">
        <v>45992</v>
      </c>
      <c r="H17" s="994" t="s">
        <v>2813</v>
      </c>
      <c r="I17" s="995" t="s">
        <v>23</v>
      </c>
      <c r="J17" s="126"/>
      <c r="K17" s="1587">
        <v>0.25</v>
      </c>
      <c r="L17" s="1587">
        <v>1</v>
      </c>
      <c r="M17" s="1587">
        <f>SUM(J17:L17)</f>
        <v>1.25</v>
      </c>
      <c r="N17" s="997"/>
      <c r="O17" s="997">
        <v>1.25</v>
      </c>
      <c r="P17" s="302" t="s">
        <v>234</v>
      </c>
    </row>
    <row r="18" spans="2:25" ht="36.75" customHeight="1">
      <c r="B18" s="982"/>
      <c r="C18" s="991" t="s">
        <v>3377</v>
      </c>
      <c r="D18" s="994" t="s">
        <v>2814</v>
      </c>
      <c r="E18" s="1002" t="s">
        <v>233</v>
      </c>
      <c r="F18" s="1003">
        <v>45658</v>
      </c>
      <c r="G18" s="1003">
        <v>45992</v>
      </c>
      <c r="H18" s="994" t="s">
        <v>2815</v>
      </c>
      <c r="I18" s="995" t="s">
        <v>23</v>
      </c>
      <c r="J18" s="126"/>
      <c r="K18" s="1587">
        <v>0.15</v>
      </c>
      <c r="L18" s="126"/>
      <c r="M18" s="1587">
        <f>SUM(J18:L18)</f>
        <v>0.15</v>
      </c>
      <c r="N18" s="997">
        <v>0.15</v>
      </c>
      <c r="O18" s="997"/>
      <c r="P18" s="302" t="s">
        <v>399</v>
      </c>
    </row>
    <row r="19" spans="2:25" ht="36.75" customHeight="1">
      <c r="B19" s="982"/>
      <c r="C19" s="991" t="s">
        <v>3378</v>
      </c>
      <c r="D19" s="991" t="s">
        <v>2816</v>
      </c>
      <c r="E19" s="999"/>
      <c r="F19" s="1000"/>
      <c r="G19" s="1000"/>
      <c r="H19" s="1004" t="s">
        <v>2817</v>
      </c>
      <c r="I19" s="995" t="s">
        <v>23</v>
      </c>
      <c r="J19" s="126"/>
      <c r="K19" s="1587">
        <v>0.15</v>
      </c>
      <c r="L19" s="126"/>
      <c r="M19" s="1587">
        <f>SUM(J19:L19)</f>
        <v>0.15</v>
      </c>
      <c r="N19" s="997"/>
      <c r="O19" s="997"/>
      <c r="P19" s="981"/>
    </row>
    <row r="20" spans="2:25" ht="36.75" customHeight="1">
      <c r="B20" s="982"/>
      <c r="C20" s="991" t="s">
        <v>3376</v>
      </c>
      <c r="D20" s="994" t="s">
        <v>2818</v>
      </c>
      <c r="E20" s="1002" t="s">
        <v>233</v>
      </c>
      <c r="F20" s="1003">
        <v>45658</v>
      </c>
      <c r="G20" s="1003">
        <v>45992</v>
      </c>
      <c r="H20" s="994" t="s">
        <v>2819</v>
      </c>
      <c r="I20" s="995" t="s">
        <v>23</v>
      </c>
      <c r="J20" s="126"/>
      <c r="K20" s="1587">
        <v>0.25</v>
      </c>
      <c r="L20" s="126"/>
      <c r="M20" s="1587">
        <f>SUM(J20:L20)</f>
        <v>0.25</v>
      </c>
      <c r="N20" s="997"/>
      <c r="O20" s="997"/>
      <c r="P20" s="981"/>
    </row>
    <row r="21" spans="2:25" ht="26.25" customHeight="1">
      <c r="B21" s="984"/>
      <c r="C21" s="991" t="s">
        <v>2810</v>
      </c>
      <c r="D21" s="245" t="s">
        <v>422</v>
      </c>
      <c r="E21" s="999"/>
      <c r="F21" s="1000"/>
      <c r="G21" s="1000"/>
      <c r="H21" s="999"/>
      <c r="I21" s="1001"/>
      <c r="J21" s="126"/>
      <c r="K21" s="126"/>
      <c r="L21" s="126"/>
      <c r="M21" s="126"/>
      <c r="N21" s="997"/>
      <c r="O21" s="997"/>
      <c r="P21" s="981"/>
    </row>
    <row r="22" spans="2:25" ht="36.75" customHeight="1">
      <c r="B22" s="982"/>
      <c r="C22" s="991" t="s">
        <v>3379</v>
      </c>
      <c r="D22" s="991" t="s">
        <v>2820</v>
      </c>
      <c r="E22" s="1002" t="s">
        <v>233</v>
      </c>
      <c r="F22" s="1003">
        <v>45658</v>
      </c>
      <c r="G22" s="1003">
        <v>45992</v>
      </c>
      <c r="H22" s="994" t="s">
        <v>2821</v>
      </c>
      <c r="I22" s="995" t="s">
        <v>23</v>
      </c>
      <c r="J22" s="126"/>
      <c r="K22" s="1587">
        <v>0.25</v>
      </c>
      <c r="L22" s="126"/>
      <c r="M22" s="1587">
        <f t="shared" ref="M22:M31" si="0">SUM(J22:L22)</f>
        <v>0.25</v>
      </c>
      <c r="N22" s="997"/>
      <c r="O22" s="997">
        <v>0.25</v>
      </c>
      <c r="P22" s="302" t="s">
        <v>400</v>
      </c>
    </row>
    <row r="23" spans="2:25" ht="36.75" customHeight="1">
      <c r="B23" s="985"/>
      <c r="C23" s="991" t="s">
        <v>3380</v>
      </c>
      <c r="D23" s="991" t="s">
        <v>595</v>
      </c>
      <c r="E23" s="1002" t="s">
        <v>233</v>
      </c>
      <c r="F23" s="1003">
        <v>45658</v>
      </c>
      <c r="G23" s="1003">
        <v>45992</v>
      </c>
      <c r="H23" s="994" t="s">
        <v>596</v>
      </c>
      <c r="I23" s="995" t="s">
        <v>23</v>
      </c>
      <c r="J23" s="126"/>
      <c r="K23" s="1587">
        <v>0.1</v>
      </c>
      <c r="L23" s="126"/>
      <c r="M23" s="1587">
        <f t="shared" si="0"/>
        <v>0.1</v>
      </c>
      <c r="N23" s="997"/>
      <c r="O23" s="997"/>
      <c r="P23" s="981"/>
    </row>
    <row r="24" spans="2:25" ht="36.75" customHeight="1">
      <c r="B24" s="982"/>
      <c r="C24" s="991" t="s">
        <v>3381</v>
      </c>
      <c r="D24" s="991" t="s">
        <v>404</v>
      </c>
      <c r="E24" s="1002" t="s">
        <v>233</v>
      </c>
      <c r="F24" s="1003">
        <v>45658</v>
      </c>
      <c r="G24" s="1003">
        <v>45992</v>
      </c>
      <c r="H24" s="994" t="s">
        <v>2822</v>
      </c>
      <c r="I24" s="995" t="s">
        <v>23</v>
      </c>
      <c r="J24" s="126"/>
      <c r="K24" s="1587">
        <v>0.15</v>
      </c>
      <c r="L24" s="126"/>
      <c r="M24" s="1587">
        <f t="shared" si="0"/>
        <v>0.15</v>
      </c>
      <c r="N24" s="997"/>
      <c r="O24" s="997">
        <v>0.15</v>
      </c>
      <c r="P24" s="302" t="s">
        <v>405</v>
      </c>
    </row>
    <row r="25" spans="2:25" ht="36.75" customHeight="1">
      <c r="B25" s="982"/>
      <c r="C25" s="991" t="s">
        <v>3382</v>
      </c>
      <c r="D25" s="991" t="s">
        <v>401</v>
      </c>
      <c r="E25" s="1002" t="s">
        <v>233</v>
      </c>
      <c r="F25" s="1003">
        <v>45658</v>
      </c>
      <c r="G25" s="1003">
        <v>45992</v>
      </c>
      <c r="H25" s="994" t="s">
        <v>402</v>
      </c>
      <c r="I25" s="995" t="s">
        <v>23</v>
      </c>
      <c r="J25" s="126"/>
      <c r="K25" s="1587">
        <v>0.15</v>
      </c>
      <c r="L25" s="126"/>
      <c r="M25" s="1587">
        <f t="shared" si="0"/>
        <v>0.15</v>
      </c>
      <c r="N25" s="997">
        <v>0.15</v>
      </c>
      <c r="O25" s="997"/>
      <c r="P25" s="302" t="s">
        <v>403</v>
      </c>
    </row>
    <row r="26" spans="2:25" ht="36.75" customHeight="1">
      <c r="B26" s="982"/>
      <c r="C26" s="991" t="s">
        <v>3383</v>
      </c>
      <c r="D26" s="991" t="s">
        <v>2823</v>
      </c>
      <c r="E26" s="1002" t="s">
        <v>233</v>
      </c>
      <c r="F26" s="1003">
        <v>45658</v>
      </c>
      <c r="G26" s="1003">
        <v>45992</v>
      </c>
      <c r="H26" s="994" t="s">
        <v>2824</v>
      </c>
      <c r="I26" s="995" t="s">
        <v>23</v>
      </c>
      <c r="J26" s="126"/>
      <c r="K26" s="1587">
        <v>0.5</v>
      </c>
      <c r="L26" s="126"/>
      <c r="M26" s="1587">
        <f t="shared" si="0"/>
        <v>0.5</v>
      </c>
      <c r="N26" s="997"/>
      <c r="O26" s="997">
        <v>0.5</v>
      </c>
      <c r="P26" s="302" t="s">
        <v>234</v>
      </c>
    </row>
    <row r="27" spans="2:25" ht="36.75" customHeight="1">
      <c r="B27" s="982"/>
      <c r="C27" s="991" t="s">
        <v>3384</v>
      </c>
      <c r="D27" s="991" t="s">
        <v>406</v>
      </c>
      <c r="E27" s="1002" t="s">
        <v>233</v>
      </c>
      <c r="F27" s="1003">
        <v>45658</v>
      </c>
      <c r="G27" s="1003">
        <v>45992</v>
      </c>
      <c r="H27" s="994" t="s">
        <v>407</v>
      </c>
      <c r="I27" s="995" t="s">
        <v>23</v>
      </c>
      <c r="J27" s="126"/>
      <c r="K27" s="1587">
        <v>0.25</v>
      </c>
      <c r="L27" s="126"/>
      <c r="M27" s="1587">
        <f t="shared" si="0"/>
        <v>0.25</v>
      </c>
      <c r="N27" s="997">
        <v>0.25</v>
      </c>
      <c r="O27" s="997"/>
      <c r="P27" s="302" t="s">
        <v>397</v>
      </c>
    </row>
    <row r="28" spans="2:25" ht="36.75" customHeight="1">
      <c r="B28" s="982"/>
      <c r="C28" s="991" t="s">
        <v>3385</v>
      </c>
      <c r="D28" s="991" t="s">
        <v>2825</v>
      </c>
      <c r="E28" s="1002" t="s">
        <v>233</v>
      </c>
      <c r="F28" s="1003">
        <v>45658</v>
      </c>
      <c r="G28" s="1003">
        <v>45992</v>
      </c>
      <c r="H28" s="994" t="s">
        <v>2826</v>
      </c>
      <c r="I28" s="995" t="s">
        <v>23</v>
      </c>
      <c r="J28" s="126"/>
      <c r="K28" s="1587">
        <v>0.15</v>
      </c>
      <c r="L28" s="126"/>
      <c r="M28" s="1587">
        <f t="shared" si="0"/>
        <v>0.15</v>
      </c>
      <c r="N28" s="997"/>
      <c r="O28" s="997"/>
      <c r="P28" s="981"/>
    </row>
    <row r="29" spans="2:25" ht="36.75" customHeight="1">
      <c r="B29" s="982"/>
      <c r="C29" s="991" t="s">
        <v>3386</v>
      </c>
      <c r="D29" s="991" t="s">
        <v>2827</v>
      </c>
      <c r="E29" s="1002" t="s">
        <v>233</v>
      </c>
      <c r="F29" s="1003">
        <v>45658</v>
      </c>
      <c r="G29" s="1003">
        <v>45992</v>
      </c>
      <c r="H29" s="994" t="s">
        <v>2828</v>
      </c>
      <c r="I29" s="995" t="s">
        <v>23</v>
      </c>
      <c r="J29" s="126"/>
      <c r="K29" s="1587">
        <v>0.15</v>
      </c>
      <c r="L29" s="126"/>
      <c r="M29" s="1587">
        <f t="shared" si="0"/>
        <v>0.15</v>
      </c>
      <c r="N29" s="997"/>
      <c r="O29" s="997"/>
      <c r="P29" s="981"/>
    </row>
    <row r="30" spans="2:25" ht="36.75" customHeight="1">
      <c r="B30" s="982"/>
      <c r="C30" s="991" t="s">
        <v>3387</v>
      </c>
      <c r="D30" s="991" t="s">
        <v>597</v>
      </c>
      <c r="E30" s="1002" t="s">
        <v>233</v>
      </c>
      <c r="F30" s="1003">
        <v>45658</v>
      </c>
      <c r="G30" s="1003">
        <v>45992</v>
      </c>
      <c r="H30" s="994" t="s">
        <v>408</v>
      </c>
      <c r="I30" s="995" t="s">
        <v>23</v>
      </c>
      <c r="J30" s="126"/>
      <c r="K30" s="1587">
        <v>0.25</v>
      </c>
      <c r="L30" s="1587">
        <v>0.35</v>
      </c>
      <c r="M30" s="1587">
        <f t="shared" si="0"/>
        <v>0.6</v>
      </c>
      <c r="N30" s="997"/>
      <c r="O30" s="997"/>
      <c r="P30" s="981"/>
    </row>
    <row r="31" spans="2:25" ht="30" customHeight="1">
      <c r="C31" s="2427" t="s">
        <v>235</v>
      </c>
      <c r="D31" s="2428"/>
      <c r="E31" s="2428"/>
      <c r="F31" s="2428"/>
      <c r="G31" s="2428"/>
      <c r="H31" s="2428"/>
      <c r="I31" s="2429"/>
      <c r="J31" s="1343">
        <f>SUM(J12:J30)</f>
        <v>20</v>
      </c>
      <c r="K31" s="1343">
        <f>SUM(K12:K30)</f>
        <v>7.0500000000000025</v>
      </c>
      <c r="L31" s="1343">
        <f>SUM(L12:L30)</f>
        <v>1.85</v>
      </c>
      <c r="M31" s="1344">
        <f t="shared" si="0"/>
        <v>28.900000000000006</v>
      </c>
      <c r="N31" s="1345">
        <f>SUM(N12:N30)</f>
        <v>0.7</v>
      </c>
      <c r="O31" s="1345">
        <f>SUM(O12:O30)</f>
        <v>2.15</v>
      </c>
      <c r="P31" s="1342"/>
      <c r="R31" s="1336"/>
      <c r="S31" s="1336"/>
      <c r="T31" s="1336"/>
      <c r="U31" s="1336"/>
      <c r="V31" s="1337"/>
      <c r="W31" s="1337"/>
      <c r="X31" s="1338"/>
      <c r="Y31" s="24"/>
    </row>
    <row r="32" spans="2:25" ht="43.5" customHeight="1">
      <c r="C32" s="2243" t="s">
        <v>236</v>
      </c>
      <c r="D32" s="2244"/>
      <c r="E32" s="2244"/>
      <c r="F32" s="2244"/>
      <c r="G32" s="2244"/>
      <c r="H32" s="2244"/>
      <c r="I32" s="2244"/>
      <c r="J32" s="2244"/>
      <c r="K32" s="2244"/>
      <c r="L32" s="2244"/>
      <c r="M32" s="2244"/>
      <c r="N32" s="2244"/>
      <c r="O32" s="2244"/>
      <c r="P32" s="2342"/>
      <c r="R32" s="24"/>
      <c r="S32" s="24"/>
      <c r="T32" s="24"/>
      <c r="U32" s="24"/>
      <c r="V32" s="24"/>
      <c r="W32" s="24"/>
      <c r="X32" s="24"/>
      <c r="Y32" s="24"/>
    </row>
    <row r="33" spans="2:25" ht="43.5" customHeight="1">
      <c r="B33" s="1005"/>
      <c r="C33" s="449" t="s">
        <v>2829</v>
      </c>
      <c r="D33" s="1710" t="s">
        <v>510</v>
      </c>
      <c r="E33" s="992" t="s">
        <v>101</v>
      </c>
      <c r="F33" s="1711"/>
      <c r="G33" s="1711"/>
      <c r="H33" s="991" t="s">
        <v>2830</v>
      </c>
      <c r="I33" s="1001"/>
      <c r="J33" s="1159">
        <v>45</v>
      </c>
      <c r="K33" s="1159">
        <v>35</v>
      </c>
      <c r="L33" s="1159"/>
      <c r="M33" s="1159">
        <f>SUM(J33:L33)</f>
        <v>80</v>
      </c>
      <c r="N33" s="981"/>
      <c r="O33" s="981"/>
      <c r="P33" s="981"/>
      <c r="R33" s="1339"/>
      <c r="S33" s="24"/>
      <c r="T33" s="24"/>
      <c r="U33" s="24"/>
      <c r="V33" s="24"/>
      <c r="W33" s="24"/>
      <c r="X33" s="24"/>
      <c r="Y33" s="24"/>
    </row>
    <row r="34" spans="2:25" ht="43.5" customHeight="1">
      <c r="B34" s="1006"/>
      <c r="C34" s="928" t="s">
        <v>2831</v>
      </c>
      <c r="D34" s="998" t="s">
        <v>264</v>
      </c>
      <c r="E34" s="986"/>
      <c r="F34" s="1007"/>
      <c r="G34" s="1007"/>
      <c r="H34" s="986"/>
      <c r="I34" s="987"/>
      <c r="J34" s="373"/>
      <c r="K34" s="373"/>
      <c r="L34" s="373"/>
      <c r="M34" s="373"/>
      <c r="N34" s="981"/>
      <c r="O34" s="981"/>
      <c r="P34" s="981"/>
      <c r="R34" s="1339"/>
      <c r="S34" s="24"/>
      <c r="T34" s="24"/>
      <c r="U34" s="24"/>
      <c r="V34" s="24"/>
      <c r="W34" s="24"/>
      <c r="X34" s="24"/>
      <c r="Y34" s="24"/>
    </row>
    <row r="35" spans="2:25" ht="77.25" customHeight="1">
      <c r="B35" s="1006"/>
      <c r="C35" s="449" t="s">
        <v>2832</v>
      </c>
      <c r="D35" s="994" t="s">
        <v>2833</v>
      </c>
      <c r="E35" s="1002" t="s">
        <v>101</v>
      </c>
      <c r="F35" s="1003">
        <v>45658</v>
      </c>
      <c r="G35" s="1003">
        <v>45992</v>
      </c>
      <c r="H35" s="994" t="s">
        <v>2834</v>
      </c>
      <c r="I35" s="1712" t="s">
        <v>23</v>
      </c>
      <c r="J35" s="126">
        <v>1</v>
      </c>
      <c r="K35" s="126">
        <v>0.6</v>
      </c>
      <c r="L35" s="126">
        <v>0.1</v>
      </c>
      <c r="M35" s="126">
        <f>SUM(J35:L35)</f>
        <v>1.7000000000000002</v>
      </c>
      <c r="N35" s="981"/>
      <c r="O35" s="981"/>
      <c r="P35" s="981"/>
      <c r="R35" s="1339"/>
      <c r="S35" s="24"/>
      <c r="T35" s="24"/>
      <c r="U35" s="24"/>
      <c r="V35" s="24"/>
      <c r="W35" s="24"/>
      <c r="X35" s="24"/>
      <c r="Y35" s="24"/>
    </row>
    <row r="36" spans="2:25" ht="43.5" customHeight="1">
      <c r="B36" s="1006"/>
      <c r="C36" s="928" t="s">
        <v>2835</v>
      </c>
      <c r="D36" s="1009" t="s">
        <v>2836</v>
      </c>
      <c r="E36" s="986"/>
      <c r="F36" s="1007"/>
      <c r="G36" s="1007"/>
      <c r="H36" s="986"/>
      <c r="I36" s="987"/>
      <c r="J36" s="373"/>
      <c r="K36" s="373"/>
      <c r="L36" s="373"/>
      <c r="M36" s="373"/>
      <c r="N36" s="981"/>
      <c r="O36" s="981"/>
      <c r="P36" s="981"/>
      <c r="R36" s="1339"/>
      <c r="S36" s="24"/>
      <c r="T36" s="24"/>
      <c r="U36" s="24"/>
      <c r="V36" s="24"/>
      <c r="W36" s="24"/>
      <c r="X36" s="24"/>
      <c r="Y36" s="24"/>
    </row>
    <row r="37" spans="2:25" ht="43.5" customHeight="1">
      <c r="B37" s="1006"/>
      <c r="C37" s="928" t="s">
        <v>2837</v>
      </c>
      <c r="D37" s="991" t="s">
        <v>2838</v>
      </c>
      <c r="E37" s="988" t="s">
        <v>101</v>
      </c>
      <c r="F37" s="989">
        <v>45658</v>
      </c>
      <c r="G37" s="989">
        <v>45992</v>
      </c>
      <c r="H37" s="2430" t="s">
        <v>410</v>
      </c>
      <c r="I37" s="990" t="s">
        <v>411</v>
      </c>
      <c r="J37" s="373"/>
      <c r="K37" s="322"/>
      <c r="L37" s="322">
        <v>20</v>
      </c>
      <c r="M37" s="322">
        <f>SUM(J37:L37)</f>
        <v>20</v>
      </c>
      <c r="N37" s="981"/>
      <c r="O37" s="981"/>
      <c r="P37" s="981"/>
      <c r="R37" s="1339"/>
      <c r="S37" s="24"/>
      <c r="T37" s="24"/>
      <c r="U37" s="24"/>
      <c r="V37" s="24"/>
      <c r="W37" s="24"/>
      <c r="X37" s="24"/>
      <c r="Y37" s="24"/>
    </row>
    <row r="38" spans="2:25" ht="43.5" customHeight="1">
      <c r="B38" s="1006"/>
      <c r="C38" s="928" t="s">
        <v>2839</v>
      </c>
      <c r="D38" s="991" t="s">
        <v>2840</v>
      </c>
      <c r="E38" s="988" t="s">
        <v>101</v>
      </c>
      <c r="F38" s="989">
        <v>45658</v>
      </c>
      <c r="G38" s="989">
        <v>45992</v>
      </c>
      <c r="H38" s="2431"/>
      <c r="I38" s="990" t="s">
        <v>413</v>
      </c>
      <c r="J38" s="373"/>
      <c r="K38" s="322"/>
      <c r="L38" s="575">
        <v>25</v>
      </c>
      <c r="M38" s="575">
        <f>SUM(J38:L38)</f>
        <v>25</v>
      </c>
      <c r="N38" s="981"/>
      <c r="O38" s="981"/>
      <c r="P38" s="981"/>
      <c r="R38" s="1339"/>
      <c r="S38" s="24"/>
      <c r="T38" s="24"/>
      <c r="U38" s="24"/>
      <c r="V38" s="24"/>
      <c r="W38" s="24"/>
      <c r="X38" s="24"/>
      <c r="Y38" s="24"/>
    </row>
    <row r="39" spans="2:25" ht="43.5" customHeight="1">
      <c r="B39" s="1006"/>
      <c r="C39" s="928" t="s">
        <v>2841</v>
      </c>
      <c r="D39" s="994" t="s">
        <v>2842</v>
      </c>
      <c r="E39" s="988" t="s">
        <v>101</v>
      </c>
      <c r="F39" s="989">
        <v>45658</v>
      </c>
      <c r="G39" s="989">
        <v>45992</v>
      </c>
      <c r="H39" s="1202" t="s">
        <v>2843</v>
      </c>
      <c r="I39" s="1008" t="s">
        <v>23</v>
      </c>
      <c r="J39" s="373"/>
      <c r="K39" s="373">
        <v>0.05</v>
      </c>
      <c r="L39" s="373"/>
      <c r="M39" s="373">
        <f>SUM(J39:L39)</f>
        <v>0.05</v>
      </c>
      <c r="N39" s="981"/>
      <c r="O39" s="981"/>
      <c r="P39" s="981"/>
      <c r="R39" s="1339"/>
      <c r="S39" s="24"/>
      <c r="T39" s="24"/>
      <c r="U39" s="24"/>
      <c r="V39" s="24"/>
      <c r="W39" s="24"/>
      <c r="X39" s="24"/>
      <c r="Y39" s="24"/>
    </row>
    <row r="40" spans="2:25" ht="43.5" customHeight="1">
      <c r="B40" s="1006"/>
      <c r="C40" s="928" t="s">
        <v>2844</v>
      </c>
      <c r="D40" s="994" t="s">
        <v>2845</v>
      </c>
      <c r="E40" s="986"/>
      <c r="F40" s="1007"/>
      <c r="G40" s="1007"/>
      <c r="H40" s="986"/>
      <c r="I40" s="987"/>
      <c r="J40" s="373"/>
      <c r="K40" s="373"/>
      <c r="L40" s="373"/>
      <c r="M40" s="373"/>
      <c r="N40" s="981"/>
      <c r="O40" s="981"/>
      <c r="P40" s="334"/>
      <c r="R40" s="1339"/>
      <c r="S40" s="24"/>
      <c r="T40" s="24"/>
      <c r="U40" s="24"/>
      <c r="V40" s="24"/>
      <c r="W40" s="24"/>
      <c r="X40" s="24"/>
      <c r="Y40" s="24"/>
    </row>
    <row r="41" spans="2:25" ht="27.75" customHeight="1">
      <c r="B41" s="1006"/>
      <c r="C41" s="928" t="s">
        <v>2846</v>
      </c>
      <c r="D41" s="994" t="s">
        <v>2847</v>
      </c>
      <c r="E41" s="988" t="s">
        <v>101</v>
      </c>
      <c r="F41" s="989">
        <v>45658</v>
      </c>
      <c r="G41" s="989">
        <v>45992</v>
      </c>
      <c r="H41" s="2432" t="s">
        <v>2848</v>
      </c>
      <c r="I41" s="1008" t="s">
        <v>23</v>
      </c>
      <c r="J41" s="373"/>
      <c r="K41" s="373">
        <v>1.3</v>
      </c>
      <c r="L41" s="373"/>
      <c r="M41" s="373">
        <f t="shared" ref="M41:M48" si="1">SUM(J41:L41)</f>
        <v>1.3</v>
      </c>
      <c r="N41" s="981"/>
      <c r="O41" s="981"/>
      <c r="P41" s="334"/>
      <c r="R41" s="1339"/>
      <c r="S41" s="24"/>
      <c r="T41" s="24"/>
      <c r="U41" s="24"/>
      <c r="V41" s="24"/>
      <c r="W41" s="24"/>
      <c r="X41" s="24"/>
      <c r="Y41" s="24"/>
    </row>
    <row r="42" spans="2:25" ht="66.75" customHeight="1">
      <c r="B42" s="1006"/>
      <c r="C42" s="928" t="s">
        <v>2849</v>
      </c>
      <c r="D42" s="991" t="s">
        <v>2850</v>
      </c>
      <c r="E42" s="988" t="s">
        <v>101</v>
      </c>
      <c r="F42" s="989">
        <v>45658</v>
      </c>
      <c r="G42" s="989">
        <v>45992</v>
      </c>
      <c r="H42" s="2433"/>
      <c r="I42" s="990" t="s">
        <v>599</v>
      </c>
      <c r="J42" s="373"/>
      <c r="K42" s="373"/>
      <c r="L42" s="373">
        <v>17</v>
      </c>
      <c r="M42" s="373">
        <f t="shared" si="1"/>
        <v>17</v>
      </c>
      <c r="N42" s="981"/>
      <c r="O42" s="54">
        <v>17</v>
      </c>
      <c r="P42" s="334" t="s">
        <v>412</v>
      </c>
      <c r="R42" s="1339"/>
      <c r="S42" s="24"/>
      <c r="T42" s="24"/>
      <c r="U42" s="24"/>
      <c r="V42" s="24"/>
      <c r="W42" s="24"/>
      <c r="X42" s="24"/>
      <c r="Y42" s="24"/>
    </row>
    <row r="43" spans="2:25" ht="66" customHeight="1">
      <c r="B43" s="1006"/>
      <c r="C43" s="928" t="s">
        <v>2851</v>
      </c>
      <c r="D43" s="994" t="s">
        <v>2852</v>
      </c>
      <c r="E43" s="988" t="s">
        <v>101</v>
      </c>
      <c r="F43" s="989">
        <v>45658</v>
      </c>
      <c r="G43" s="989">
        <v>45992</v>
      </c>
      <c r="H43" s="1202" t="s">
        <v>2853</v>
      </c>
      <c r="I43" s="990" t="s">
        <v>23</v>
      </c>
      <c r="J43" s="373"/>
      <c r="K43" s="373">
        <v>0.5</v>
      </c>
      <c r="L43" s="373"/>
      <c r="M43" s="373">
        <f t="shared" si="1"/>
        <v>0.5</v>
      </c>
      <c r="N43" s="981"/>
      <c r="O43" s="54">
        <v>0.5</v>
      </c>
      <c r="P43" s="334" t="s">
        <v>412</v>
      </c>
      <c r="R43" s="1339"/>
      <c r="S43" s="24"/>
      <c r="T43" s="24"/>
      <c r="U43" s="24"/>
      <c r="V43" s="24"/>
      <c r="W43" s="24"/>
      <c r="X43" s="24"/>
      <c r="Y43" s="24"/>
    </row>
    <row r="44" spans="2:25" ht="53.25" customHeight="1">
      <c r="B44" s="1006"/>
      <c r="C44" s="449" t="s">
        <v>2854</v>
      </c>
      <c r="D44" s="991" t="s">
        <v>2855</v>
      </c>
      <c r="E44" s="1002" t="s">
        <v>101</v>
      </c>
      <c r="F44" s="1003">
        <v>45658</v>
      </c>
      <c r="G44" s="1003">
        <v>45992</v>
      </c>
      <c r="H44" s="994" t="s">
        <v>2856</v>
      </c>
      <c r="I44" s="995" t="s">
        <v>23</v>
      </c>
      <c r="J44" s="126"/>
      <c r="K44" s="126">
        <v>1.07</v>
      </c>
      <c r="L44" s="126"/>
      <c r="M44" s="126">
        <f t="shared" si="1"/>
        <v>1.07</v>
      </c>
      <c r="N44" s="981"/>
      <c r="O44" s="981"/>
      <c r="P44" s="981"/>
      <c r="R44" s="1339"/>
      <c r="S44" s="24"/>
      <c r="T44" s="24"/>
      <c r="U44" s="24"/>
      <c r="V44" s="24"/>
      <c r="W44" s="24"/>
      <c r="X44" s="24"/>
      <c r="Y44" s="24"/>
    </row>
    <row r="45" spans="2:25" ht="57.75" customHeight="1">
      <c r="B45" s="1006"/>
      <c r="C45" s="449" t="s">
        <v>2857</v>
      </c>
      <c r="D45" s="991" t="s">
        <v>2858</v>
      </c>
      <c r="E45" s="1002" t="s">
        <v>101</v>
      </c>
      <c r="F45" s="1003">
        <v>45658</v>
      </c>
      <c r="G45" s="1003">
        <v>45992</v>
      </c>
      <c r="H45" s="994" t="s">
        <v>2859</v>
      </c>
      <c r="I45" s="995" t="s">
        <v>23</v>
      </c>
      <c r="J45" s="126"/>
      <c r="K45" s="126">
        <v>0.35</v>
      </c>
      <c r="L45" s="126"/>
      <c r="M45" s="126">
        <f t="shared" si="1"/>
        <v>0.35</v>
      </c>
      <c r="N45" s="981"/>
      <c r="O45" s="981"/>
      <c r="P45" s="981"/>
      <c r="R45" s="1339"/>
      <c r="S45" s="24"/>
      <c r="T45" s="24"/>
      <c r="U45" s="24"/>
      <c r="V45" s="24"/>
      <c r="W45" s="24"/>
      <c r="X45" s="24"/>
      <c r="Y45" s="24"/>
    </row>
    <row r="46" spans="2:25" ht="43.5" customHeight="1">
      <c r="B46" s="1006"/>
      <c r="C46" s="449" t="s">
        <v>2860</v>
      </c>
      <c r="D46" s="994" t="s">
        <v>2861</v>
      </c>
      <c r="E46" s="1002" t="s">
        <v>2862</v>
      </c>
      <c r="F46" s="1003">
        <v>45658</v>
      </c>
      <c r="G46" s="1003">
        <v>45992</v>
      </c>
      <c r="H46" s="994" t="s">
        <v>243</v>
      </c>
      <c r="I46" s="995" t="s">
        <v>23</v>
      </c>
      <c r="J46" s="126"/>
      <c r="K46" s="126">
        <v>2</v>
      </c>
      <c r="L46" s="126"/>
      <c r="M46" s="126">
        <f t="shared" si="1"/>
        <v>2</v>
      </c>
      <c r="N46" s="981"/>
      <c r="O46" s="981"/>
      <c r="P46" s="981"/>
      <c r="R46" s="1339"/>
      <c r="S46" s="24"/>
      <c r="T46" s="24"/>
      <c r="U46" s="24"/>
      <c r="V46" s="24"/>
      <c r="W46" s="24"/>
      <c r="X46" s="24"/>
      <c r="Y46" s="24"/>
    </row>
    <row r="47" spans="2:25" ht="43.5" customHeight="1">
      <c r="B47" s="1006"/>
      <c r="C47" s="928" t="s">
        <v>2863</v>
      </c>
      <c r="D47" s="994" t="s">
        <v>2864</v>
      </c>
      <c r="E47" s="988" t="s">
        <v>2862</v>
      </c>
      <c r="F47" s="989">
        <v>45658</v>
      </c>
      <c r="G47" s="989">
        <v>45992</v>
      </c>
      <c r="H47" s="1202" t="s">
        <v>2865</v>
      </c>
      <c r="I47" s="990" t="s">
        <v>23</v>
      </c>
      <c r="J47" s="373"/>
      <c r="K47" s="373"/>
      <c r="L47" s="373">
        <v>0.26</v>
      </c>
      <c r="M47" s="373">
        <f t="shared" si="1"/>
        <v>0.26</v>
      </c>
      <c r="N47" s="981"/>
      <c r="O47" s="981"/>
      <c r="P47" s="981"/>
      <c r="R47" s="1339"/>
      <c r="S47" s="24"/>
      <c r="T47" s="24"/>
      <c r="U47" s="24"/>
      <c r="V47" s="24"/>
      <c r="W47" s="24"/>
      <c r="X47" s="24"/>
      <c r="Y47" s="24"/>
    </row>
    <row r="48" spans="2:25" ht="43.5" customHeight="1">
      <c r="B48" s="1006"/>
      <c r="C48" s="928" t="s">
        <v>2866</v>
      </c>
      <c r="D48" s="994" t="s">
        <v>2867</v>
      </c>
      <c r="E48" s="988" t="s">
        <v>416</v>
      </c>
      <c r="F48" s="989">
        <v>45658</v>
      </c>
      <c r="G48" s="989">
        <v>45992</v>
      </c>
      <c r="H48" s="1202" t="s">
        <v>417</v>
      </c>
      <c r="I48" s="990" t="s">
        <v>23</v>
      </c>
      <c r="J48" s="373"/>
      <c r="K48" s="373"/>
      <c r="L48" s="373">
        <v>0.35</v>
      </c>
      <c r="M48" s="373">
        <f t="shared" si="1"/>
        <v>0.35</v>
      </c>
      <c r="N48" s="981"/>
      <c r="O48" s="981"/>
      <c r="P48" s="981"/>
      <c r="R48" s="1339"/>
      <c r="S48" s="24"/>
      <c r="T48" s="24"/>
      <c r="U48" s="24"/>
      <c r="V48" s="24"/>
      <c r="W48" s="24"/>
      <c r="X48" s="24"/>
      <c r="Y48" s="24"/>
    </row>
    <row r="49" spans="2:25" ht="43.5" customHeight="1">
      <c r="B49" s="1006"/>
      <c r="C49" s="928" t="s">
        <v>2868</v>
      </c>
      <c r="D49" s="998" t="s">
        <v>2869</v>
      </c>
      <c r="E49" s="986"/>
      <c r="F49" s="1007"/>
      <c r="G49" s="1007"/>
      <c r="H49" s="986"/>
      <c r="I49" s="987"/>
      <c r="J49" s="373"/>
      <c r="K49" s="373"/>
      <c r="L49" s="373"/>
      <c r="M49" s="373"/>
      <c r="N49" s="981"/>
      <c r="O49" s="981"/>
      <c r="P49" s="981"/>
      <c r="R49" s="1339"/>
      <c r="S49" s="24"/>
      <c r="T49" s="24"/>
      <c r="U49" s="24"/>
      <c r="V49" s="24"/>
      <c r="W49" s="24"/>
      <c r="X49" s="24"/>
      <c r="Y49" s="24"/>
    </row>
    <row r="50" spans="2:25" ht="128.25" customHeight="1">
      <c r="B50" s="1006"/>
      <c r="C50" s="157" t="s">
        <v>2870</v>
      </c>
      <c r="D50" s="1643" t="s">
        <v>3712</v>
      </c>
      <c r="E50" s="1713" t="s">
        <v>101</v>
      </c>
      <c r="F50" s="1714">
        <v>45658</v>
      </c>
      <c r="G50" s="1714">
        <v>45992</v>
      </c>
      <c r="H50" s="1715" t="s">
        <v>418</v>
      </c>
      <c r="I50" s="1716" t="s">
        <v>23</v>
      </c>
      <c r="J50" s="1159"/>
      <c r="K50" s="1159">
        <v>0.3</v>
      </c>
      <c r="L50" s="1159"/>
      <c r="M50" s="1159">
        <f>SUM(J50:L50)</f>
        <v>0.3</v>
      </c>
      <c r="N50" s="74"/>
      <c r="O50" s="25">
        <v>0.3</v>
      </c>
      <c r="P50" s="1717" t="s">
        <v>419</v>
      </c>
      <c r="R50" s="1339"/>
      <c r="S50" s="24"/>
      <c r="T50" s="24"/>
      <c r="U50" s="24"/>
      <c r="V50" s="24"/>
      <c r="W50" s="24"/>
      <c r="X50" s="24"/>
      <c r="Y50" s="24"/>
    </row>
    <row r="51" spans="2:25" ht="43.5" customHeight="1">
      <c r="B51" s="1006"/>
      <c r="C51" s="157" t="s">
        <v>2871</v>
      </c>
      <c r="D51" s="1643" t="s">
        <v>420</v>
      </c>
      <c r="E51" s="1713" t="s">
        <v>101</v>
      </c>
      <c r="F51" s="1714">
        <v>45658</v>
      </c>
      <c r="G51" s="1714">
        <v>45992</v>
      </c>
      <c r="H51" s="1715" t="s">
        <v>237</v>
      </c>
      <c r="I51" s="1716" t="s">
        <v>23</v>
      </c>
      <c r="J51" s="1159"/>
      <c r="K51" s="1159">
        <v>5</v>
      </c>
      <c r="L51" s="1159"/>
      <c r="M51" s="1159">
        <f>SUM(J51:L51)</f>
        <v>5</v>
      </c>
      <c r="N51" s="1538"/>
      <c r="O51" s="1538"/>
      <c r="P51" s="1538"/>
      <c r="R51" s="1339"/>
      <c r="S51" s="24"/>
      <c r="T51" s="24"/>
      <c r="U51" s="24"/>
      <c r="V51" s="24"/>
      <c r="W51" s="24"/>
      <c r="X51" s="24"/>
      <c r="Y51" s="24"/>
    </row>
    <row r="52" spans="2:25" ht="43.5" customHeight="1">
      <c r="B52" s="1006"/>
      <c r="C52" s="157" t="s">
        <v>2872</v>
      </c>
      <c r="D52" s="1643" t="s">
        <v>2873</v>
      </c>
      <c r="E52" s="1713" t="s">
        <v>101</v>
      </c>
      <c r="F52" s="1714">
        <v>45658</v>
      </c>
      <c r="G52" s="1714">
        <v>45992</v>
      </c>
      <c r="H52" s="1715" t="s">
        <v>2874</v>
      </c>
      <c r="I52" s="1716" t="s">
        <v>23</v>
      </c>
      <c r="J52" s="1159"/>
      <c r="K52" s="1159">
        <v>2.6</v>
      </c>
      <c r="L52" s="1159"/>
      <c r="M52" s="1159">
        <f>SUM(J52:L52)</f>
        <v>2.6</v>
      </c>
      <c r="N52" s="1538"/>
      <c r="O52" s="1538"/>
      <c r="P52" s="1538"/>
      <c r="R52" s="1339"/>
      <c r="S52" s="24"/>
      <c r="T52" s="24"/>
      <c r="U52" s="24"/>
      <c r="V52" s="24"/>
      <c r="W52" s="24"/>
      <c r="X52" s="24"/>
      <c r="Y52" s="24"/>
    </row>
    <row r="53" spans="2:25" ht="72" customHeight="1">
      <c r="B53" s="1006"/>
      <c r="C53" s="928" t="s">
        <v>2875</v>
      </c>
      <c r="D53" s="991" t="s">
        <v>2876</v>
      </c>
      <c r="E53" s="1002" t="s">
        <v>2877</v>
      </c>
      <c r="F53" s="1003">
        <v>45658</v>
      </c>
      <c r="G53" s="1003">
        <v>45992</v>
      </c>
      <c r="H53" s="994" t="s">
        <v>2878</v>
      </c>
      <c r="I53" s="995" t="s">
        <v>600</v>
      </c>
      <c r="J53" s="126"/>
      <c r="K53" s="126"/>
      <c r="L53" s="506" t="s">
        <v>2879</v>
      </c>
      <c r="M53" s="506"/>
      <c r="N53" s="981"/>
      <c r="O53" s="981"/>
      <c r="P53" s="981"/>
      <c r="R53" s="1339"/>
      <c r="S53" s="24"/>
      <c r="T53" s="24"/>
      <c r="U53" s="24"/>
      <c r="V53" s="24"/>
      <c r="W53" s="24"/>
      <c r="X53" s="24"/>
      <c r="Y53" s="24"/>
    </row>
    <row r="54" spans="2:25" ht="76.5" customHeight="1">
      <c r="B54" s="1006"/>
      <c r="C54" s="449" t="s">
        <v>2880</v>
      </c>
      <c r="D54" s="991" t="s">
        <v>2881</v>
      </c>
      <c r="E54" s="1002" t="s">
        <v>414</v>
      </c>
      <c r="F54" s="1003">
        <v>45658</v>
      </c>
      <c r="G54" s="1003">
        <v>45992</v>
      </c>
      <c r="H54" s="994" t="s">
        <v>2882</v>
      </c>
      <c r="I54" s="995" t="s">
        <v>23</v>
      </c>
      <c r="J54" s="126"/>
      <c r="K54" s="1159">
        <v>8</v>
      </c>
      <c r="L54" s="126"/>
      <c r="M54" s="126">
        <f>SUM(J54:L54)</f>
        <v>8</v>
      </c>
      <c r="N54" s="981"/>
      <c r="O54" s="981"/>
      <c r="P54" s="981"/>
      <c r="R54" s="1339"/>
      <c r="S54" s="24"/>
      <c r="T54" s="24"/>
      <c r="U54" s="24"/>
      <c r="V54" s="24"/>
      <c r="W54" s="24"/>
      <c r="X54" s="24"/>
      <c r="Y54" s="24"/>
    </row>
    <row r="55" spans="2:25" ht="127.5" customHeight="1">
      <c r="B55" s="1006"/>
      <c r="C55" s="449" t="s">
        <v>2883</v>
      </c>
      <c r="D55" s="991" t="s">
        <v>2884</v>
      </c>
      <c r="E55" s="1002" t="s">
        <v>416</v>
      </c>
      <c r="F55" s="1003">
        <v>45658</v>
      </c>
      <c r="G55" s="1003">
        <v>45992</v>
      </c>
      <c r="H55" s="991" t="s">
        <v>621</v>
      </c>
      <c r="I55" s="995" t="s">
        <v>23</v>
      </c>
      <c r="J55" s="126"/>
      <c r="K55" s="1159">
        <v>7</v>
      </c>
      <c r="L55" s="126">
        <v>2</v>
      </c>
      <c r="M55" s="126">
        <f>SUM(J55:L55)</f>
        <v>9</v>
      </c>
      <c r="N55" s="981"/>
      <c r="O55" s="981"/>
      <c r="P55" s="981"/>
      <c r="R55" s="1339"/>
      <c r="S55" s="24"/>
      <c r="T55" s="24"/>
      <c r="U55" s="24"/>
      <c r="V55" s="24"/>
      <c r="W55" s="24"/>
      <c r="X55" s="24"/>
      <c r="Y55" s="24"/>
    </row>
    <row r="56" spans="2:25" ht="43.5" customHeight="1">
      <c r="C56" s="2434" t="s">
        <v>238</v>
      </c>
      <c r="D56" s="2435"/>
      <c r="E56" s="2435"/>
      <c r="F56" s="2435"/>
      <c r="G56" s="2435"/>
      <c r="H56" s="2435"/>
      <c r="I56" s="2436"/>
      <c r="J56" s="1346">
        <f>SUM(J33:J55)</f>
        <v>46</v>
      </c>
      <c r="K56" s="1346">
        <f>SUM(K33:K55)</f>
        <v>63.769999999999996</v>
      </c>
      <c r="L56" s="1346">
        <f>SUM(L33:L55)</f>
        <v>64.710000000000008</v>
      </c>
      <c r="M56" s="1347">
        <f>SUM(J56:L56)</f>
        <v>174.48000000000002</v>
      </c>
      <c r="N56" s="1342"/>
      <c r="O56" s="1345">
        <f>SUM(O33:O55)</f>
        <v>17.8</v>
      </c>
      <c r="P56" s="1342"/>
      <c r="R56" s="24"/>
      <c r="S56" s="24"/>
      <c r="T56" s="24"/>
      <c r="U56" s="24"/>
      <c r="V56" s="24"/>
      <c r="W56" s="24"/>
      <c r="X56" s="24"/>
      <c r="Y56" s="24"/>
    </row>
    <row r="57" spans="2:25" ht="46.5" customHeight="1">
      <c r="C57" s="1413"/>
      <c r="D57" s="1414"/>
      <c r="E57" s="1414" t="s">
        <v>477</v>
      </c>
      <c r="F57" s="1414"/>
      <c r="G57" s="1414"/>
      <c r="H57" s="1414"/>
      <c r="I57" s="1414"/>
      <c r="J57" s="1415">
        <f>J31+J56</f>
        <v>66</v>
      </c>
      <c r="K57" s="1415">
        <f t="shared" ref="K57:P57" si="2">K31+K56</f>
        <v>70.819999999999993</v>
      </c>
      <c r="L57" s="1415">
        <f t="shared" si="2"/>
        <v>66.56</v>
      </c>
      <c r="M57" s="1415">
        <f t="shared" si="2"/>
        <v>203.38000000000002</v>
      </c>
      <c r="N57" s="1415">
        <f t="shared" si="2"/>
        <v>0.7</v>
      </c>
      <c r="O57" s="1415">
        <f t="shared" si="2"/>
        <v>19.95</v>
      </c>
      <c r="P57" s="1415">
        <f t="shared" si="2"/>
        <v>0</v>
      </c>
      <c r="R57" s="1340"/>
      <c r="S57" s="1340"/>
      <c r="T57" s="1340"/>
      <c r="U57" s="1340"/>
      <c r="V57" s="24"/>
      <c r="W57" s="24"/>
      <c r="X57" s="24"/>
      <c r="Y57" s="24"/>
    </row>
    <row r="58" spans="2:25" ht="46.5" customHeight="1">
      <c r="C58" s="1329"/>
      <c r="D58" s="1329"/>
      <c r="E58" s="1329"/>
      <c r="F58" s="1329"/>
      <c r="G58" s="1329"/>
      <c r="H58" s="1329"/>
      <c r="I58" s="1329"/>
      <c r="J58" s="1330"/>
      <c r="K58" s="1330"/>
      <c r="L58" s="1330"/>
      <c r="M58" s="1331"/>
      <c r="N58" s="1332"/>
      <c r="O58" s="1333"/>
      <c r="P58" s="1332"/>
      <c r="R58" s="1340"/>
      <c r="S58" s="1340"/>
      <c r="T58" s="1340"/>
      <c r="U58" s="1340"/>
      <c r="V58" s="24"/>
      <c r="W58" s="24"/>
      <c r="X58" s="24"/>
      <c r="Y58" s="24"/>
    </row>
    <row r="59" spans="2:25" ht="50.25" customHeight="1">
      <c r="C59" s="1334"/>
      <c r="D59" s="1334"/>
      <c r="E59" s="1334"/>
      <c r="F59" s="1334"/>
      <c r="G59" s="1334"/>
      <c r="H59" s="1334"/>
      <c r="I59" s="1334"/>
      <c r="J59" s="1335"/>
      <c r="K59" s="1335"/>
      <c r="L59" s="1335"/>
      <c r="M59" s="1335"/>
      <c r="N59" s="1335"/>
      <c r="O59" s="1335"/>
      <c r="P59" s="1335"/>
      <c r="R59" s="1341"/>
      <c r="S59" s="1341"/>
      <c r="T59" s="1341"/>
      <c r="U59" s="1341"/>
      <c r="V59" s="24"/>
      <c r="W59" s="24"/>
      <c r="X59" s="24"/>
      <c r="Y59" s="24"/>
    </row>
    <row r="60" spans="2:25" ht="35.25" customHeight="1">
      <c r="C60" s="2343" t="s">
        <v>239</v>
      </c>
      <c r="D60" s="2344"/>
      <c r="E60" s="2344"/>
      <c r="F60" s="2344"/>
      <c r="G60" s="2344"/>
      <c r="H60" s="2344"/>
      <c r="I60" s="2344"/>
      <c r="J60" s="2344"/>
      <c r="K60" s="2344"/>
      <c r="L60" s="2344"/>
      <c r="M60" s="2344"/>
      <c r="N60" s="2344"/>
      <c r="O60" s="2344"/>
      <c r="P60" s="2345"/>
      <c r="R60" s="1341"/>
      <c r="S60" s="1341"/>
      <c r="T60" s="1341"/>
      <c r="U60" s="1341"/>
      <c r="V60" s="24"/>
      <c r="W60" s="24"/>
      <c r="X60" s="24"/>
      <c r="Y60" s="24"/>
    </row>
    <row r="61" spans="2:25" ht="32.25" customHeight="1">
      <c r="C61" s="2243" t="s">
        <v>240</v>
      </c>
      <c r="D61" s="2244"/>
      <c r="E61" s="2244"/>
      <c r="F61" s="2244"/>
      <c r="G61" s="2244"/>
      <c r="H61" s="2244"/>
      <c r="I61" s="2244"/>
      <c r="J61" s="2244"/>
      <c r="K61" s="2244"/>
      <c r="L61" s="2244"/>
      <c r="M61" s="2244"/>
      <c r="N61" s="2244"/>
      <c r="O61" s="2244"/>
      <c r="P61" s="2342"/>
      <c r="R61" s="1341"/>
      <c r="S61" s="1341"/>
      <c r="T61" s="1341"/>
      <c r="U61" s="1341"/>
      <c r="V61" s="24"/>
      <c r="W61" s="24"/>
      <c r="X61" s="24"/>
      <c r="Y61" s="24"/>
    </row>
    <row r="62" spans="2:25" ht="36" customHeight="1">
      <c r="B62" s="570"/>
      <c r="C62" s="2437" t="s">
        <v>2885</v>
      </c>
      <c r="D62" s="469" t="s">
        <v>48</v>
      </c>
      <c r="E62" s="470" t="s">
        <v>219</v>
      </c>
      <c r="F62" s="471">
        <v>45658</v>
      </c>
      <c r="G62" s="471">
        <v>45992</v>
      </c>
      <c r="H62" s="2439" t="s">
        <v>488</v>
      </c>
      <c r="I62" s="2441" t="s">
        <v>23</v>
      </c>
      <c r="J62" s="2443">
        <v>50</v>
      </c>
      <c r="K62" s="2443">
        <v>15</v>
      </c>
      <c r="L62" s="2425">
        <v>1</v>
      </c>
      <c r="M62" s="2443">
        <f>J62+K62+L62</f>
        <v>66</v>
      </c>
      <c r="N62" s="2445"/>
      <c r="O62" s="2445"/>
      <c r="P62" s="2445"/>
      <c r="R62" s="1341"/>
      <c r="S62" s="1341"/>
      <c r="T62" s="1341"/>
      <c r="U62" s="1341"/>
      <c r="V62" s="24"/>
      <c r="W62" s="24"/>
      <c r="X62" s="24"/>
      <c r="Y62" s="24"/>
    </row>
    <row r="63" spans="2:25" ht="49.5" customHeight="1">
      <c r="B63" s="570"/>
      <c r="C63" s="2438"/>
      <c r="D63" s="472" t="s">
        <v>2886</v>
      </c>
      <c r="E63" s="470" t="s">
        <v>219</v>
      </c>
      <c r="F63" s="471">
        <v>45658</v>
      </c>
      <c r="G63" s="471">
        <v>45992</v>
      </c>
      <c r="H63" s="2440"/>
      <c r="I63" s="2442"/>
      <c r="J63" s="2444"/>
      <c r="K63" s="2444"/>
      <c r="L63" s="2426"/>
      <c r="M63" s="2444"/>
      <c r="N63" s="2446"/>
      <c r="O63" s="2446"/>
      <c r="P63" s="2446"/>
      <c r="R63" s="1341"/>
      <c r="S63" s="1341"/>
      <c r="T63" s="1341"/>
      <c r="U63" s="1341"/>
      <c r="V63" s="24"/>
      <c r="W63" s="24"/>
      <c r="X63" s="24"/>
      <c r="Y63" s="24"/>
    </row>
    <row r="64" spans="2:25" ht="27.75" customHeight="1">
      <c r="B64" s="570"/>
      <c r="C64" s="1160"/>
      <c r="D64" s="1161" t="s">
        <v>264</v>
      </c>
      <c r="E64" s="1162"/>
      <c r="F64" s="558"/>
      <c r="G64" s="558"/>
      <c r="H64" s="1163"/>
      <c r="I64" s="1164"/>
      <c r="J64" s="1165"/>
      <c r="K64" s="1165"/>
      <c r="L64" s="1165"/>
      <c r="M64" s="1165"/>
      <c r="N64" s="1308"/>
      <c r="O64" s="1308"/>
      <c r="P64" s="1308"/>
      <c r="R64" s="1341"/>
      <c r="S64" s="1341"/>
      <c r="T64" s="1341"/>
      <c r="U64" s="1341"/>
      <c r="V64" s="24"/>
      <c r="W64" s="24"/>
      <c r="X64" s="24"/>
      <c r="Y64" s="24"/>
    </row>
    <row r="65" spans="2:25" ht="88.5" customHeight="1">
      <c r="B65" s="570"/>
      <c r="C65" s="579" t="s">
        <v>2887</v>
      </c>
      <c r="D65" s="579" t="s">
        <v>3487</v>
      </c>
      <c r="E65" s="1209" t="s">
        <v>219</v>
      </c>
      <c r="F65" s="443">
        <v>45658</v>
      </c>
      <c r="G65" s="443">
        <v>45992</v>
      </c>
      <c r="H65" s="580" t="s">
        <v>2888</v>
      </c>
      <c r="I65" s="578" t="s">
        <v>23</v>
      </c>
      <c r="J65" s="322"/>
      <c r="K65" s="322">
        <v>8.7479999999999993</v>
      </c>
      <c r="L65" s="322">
        <v>5.3</v>
      </c>
      <c r="M65" s="322">
        <f>J65+K65+L65</f>
        <v>14.047999999999998</v>
      </c>
      <c r="N65" s="573"/>
      <c r="O65" s="573"/>
      <c r="P65" s="573"/>
      <c r="R65" s="1341"/>
      <c r="S65" s="1341"/>
      <c r="T65" s="1341"/>
      <c r="U65" s="1341"/>
      <c r="V65" s="24"/>
      <c r="W65" s="24"/>
      <c r="X65" s="24"/>
      <c r="Y65" s="24"/>
    </row>
    <row r="66" spans="2:25" ht="38.25" customHeight="1">
      <c r="B66" s="570"/>
      <c r="C66" s="1583" t="s">
        <v>3486</v>
      </c>
      <c r="D66" s="1583" t="s">
        <v>3488</v>
      </c>
      <c r="E66" s="44" t="s">
        <v>219</v>
      </c>
      <c r="F66" s="1175">
        <v>45658</v>
      </c>
      <c r="G66" s="1175">
        <v>45992</v>
      </c>
      <c r="H66" s="1537" t="s">
        <v>341</v>
      </c>
      <c r="I66" s="1307" t="s">
        <v>23</v>
      </c>
      <c r="J66" s="1159"/>
      <c r="K66" s="1159">
        <v>3</v>
      </c>
      <c r="L66" s="1159"/>
      <c r="M66" s="1159">
        <f>SUM(J66:L66)</f>
        <v>3</v>
      </c>
      <c r="N66" s="1302"/>
      <c r="O66" s="1302"/>
      <c r="P66" s="1302"/>
      <c r="R66" s="1341"/>
      <c r="S66" s="1341"/>
      <c r="T66" s="1341"/>
      <c r="U66" s="1341"/>
      <c r="V66" s="24"/>
      <c r="W66" s="24"/>
      <c r="X66" s="24"/>
      <c r="Y66" s="24"/>
    </row>
    <row r="67" spans="2:25" ht="29.25" customHeight="1">
      <c r="B67" s="570"/>
      <c r="C67" s="1160"/>
      <c r="D67" s="1161" t="s">
        <v>277</v>
      </c>
      <c r="E67" s="1166"/>
      <c r="F67" s="558"/>
      <c r="G67" s="558"/>
      <c r="H67" s="1163"/>
      <c r="I67" s="1164"/>
      <c r="J67" s="1165"/>
      <c r="K67" s="1165"/>
      <c r="L67" s="1165"/>
      <c r="M67" s="1165"/>
      <c r="N67" s="1308"/>
      <c r="O67" s="1308"/>
      <c r="P67" s="1308"/>
      <c r="R67" s="1341"/>
      <c r="S67" s="1341"/>
      <c r="T67" s="1341"/>
      <c r="U67" s="1341"/>
      <c r="V67" s="24"/>
      <c r="W67" s="24"/>
      <c r="X67" s="24"/>
      <c r="Y67" s="24"/>
    </row>
    <row r="68" spans="2:25" ht="45.75" customHeight="1">
      <c r="B68" s="571"/>
      <c r="C68" s="574" t="s">
        <v>2889</v>
      </c>
      <c r="D68" s="2419" t="s">
        <v>3704</v>
      </c>
      <c r="E68" s="2420"/>
      <c r="F68" s="2420"/>
      <c r="G68" s="2421"/>
      <c r="H68" s="577"/>
      <c r="I68" s="578"/>
      <c r="J68" s="322"/>
      <c r="K68" s="322"/>
      <c r="L68" s="322"/>
      <c r="M68" s="322"/>
      <c r="N68" s="573"/>
      <c r="O68" s="573"/>
      <c r="P68" s="573"/>
      <c r="R68" s="1341"/>
      <c r="S68" s="1341"/>
      <c r="T68" s="1341"/>
      <c r="U68" s="1341"/>
      <c r="V68" s="24"/>
      <c r="W68" s="24"/>
      <c r="X68" s="24"/>
      <c r="Y68" s="24"/>
    </row>
    <row r="69" spans="2:25" ht="58.5" customHeight="1">
      <c r="B69" s="570"/>
      <c r="C69" s="472" t="s">
        <v>3484</v>
      </c>
      <c r="D69" s="472" t="s">
        <v>345</v>
      </c>
      <c r="E69" s="470" t="s">
        <v>219</v>
      </c>
      <c r="F69" s="471">
        <v>45658</v>
      </c>
      <c r="G69" s="471">
        <v>45992</v>
      </c>
      <c r="H69" s="1589" t="s">
        <v>344</v>
      </c>
      <c r="I69" s="1158" t="s">
        <v>23</v>
      </c>
      <c r="J69" s="1159"/>
      <c r="K69" s="1159">
        <v>6</v>
      </c>
      <c r="L69" s="1159"/>
      <c r="M69" s="1159">
        <f>SUM(J69:L69)</f>
        <v>6</v>
      </c>
      <c r="N69" s="573"/>
      <c r="O69" s="573"/>
      <c r="P69" s="573"/>
      <c r="R69" s="1341"/>
      <c r="S69" s="1341"/>
      <c r="T69" s="1341"/>
      <c r="U69" s="1341"/>
      <c r="V69" s="24"/>
      <c r="W69" s="24"/>
      <c r="X69" s="24"/>
      <c r="Y69" s="24"/>
    </row>
    <row r="70" spans="2:25" ht="50.25" customHeight="1">
      <c r="B70" s="570"/>
      <c r="C70" s="472" t="s">
        <v>3485</v>
      </c>
      <c r="D70" s="472" t="s">
        <v>343</v>
      </c>
      <c r="E70" s="470" t="s">
        <v>219</v>
      </c>
      <c r="F70" s="471">
        <v>45658</v>
      </c>
      <c r="G70" s="471">
        <v>45992</v>
      </c>
      <c r="H70" s="1589" t="s">
        <v>342</v>
      </c>
      <c r="I70" s="1158" t="s">
        <v>23</v>
      </c>
      <c r="J70" s="1159"/>
      <c r="K70" s="1159">
        <v>6</v>
      </c>
      <c r="L70" s="1159"/>
      <c r="M70" s="1159">
        <f>SUM(J70:L70)</f>
        <v>6</v>
      </c>
      <c r="N70" s="573"/>
      <c r="O70" s="573"/>
      <c r="P70" s="573"/>
      <c r="R70" s="1341"/>
      <c r="S70" s="1341"/>
      <c r="T70" s="1341"/>
      <c r="U70" s="1341"/>
      <c r="V70" s="24"/>
      <c r="W70" s="24"/>
      <c r="X70" s="24"/>
      <c r="Y70" s="24"/>
    </row>
    <row r="71" spans="2:25" ht="28.5" customHeight="1">
      <c r="B71" s="570"/>
      <c r="C71" s="1310"/>
      <c r="D71" s="2454" t="s">
        <v>883</v>
      </c>
      <c r="E71" s="2454"/>
      <c r="F71" s="2454"/>
      <c r="G71" s="2454"/>
      <c r="H71" s="1309"/>
      <c r="I71" s="1164"/>
      <c r="J71" s="1165"/>
      <c r="K71" s="1165"/>
      <c r="L71" s="1165"/>
      <c r="M71" s="1165"/>
      <c r="N71" s="1308"/>
      <c r="O71" s="1308"/>
      <c r="P71" s="1308"/>
      <c r="R71" s="1341"/>
      <c r="S71" s="1341"/>
      <c r="T71" s="1341"/>
      <c r="U71" s="1341"/>
      <c r="V71" s="24"/>
      <c r="W71" s="24"/>
      <c r="X71" s="24"/>
      <c r="Y71" s="24"/>
    </row>
    <row r="72" spans="2:25" ht="47.25" customHeight="1">
      <c r="B72" s="570"/>
      <c r="C72" s="472" t="s">
        <v>2890</v>
      </c>
      <c r="D72" s="472" t="s">
        <v>3482</v>
      </c>
      <c r="E72" s="1157" t="s">
        <v>219</v>
      </c>
      <c r="F72" s="471">
        <v>45658</v>
      </c>
      <c r="G72" s="471">
        <v>45992</v>
      </c>
      <c r="H72" s="729" t="s">
        <v>3646</v>
      </c>
      <c r="I72" s="1158" t="s">
        <v>3483</v>
      </c>
      <c r="J72" s="1159"/>
      <c r="K72" s="1159"/>
      <c r="L72" s="1159">
        <v>6.6</v>
      </c>
      <c r="M72" s="1159">
        <f t="shared" ref="M72:M81" si="3">SUM(L72)</f>
        <v>6.6</v>
      </c>
      <c r="N72" s="1159">
        <v>6.6</v>
      </c>
      <c r="O72" s="573"/>
      <c r="P72" s="1502" t="s">
        <v>3759</v>
      </c>
      <c r="R72" s="1501"/>
      <c r="S72" s="1341"/>
      <c r="T72" s="1341"/>
      <c r="U72" s="1341"/>
      <c r="V72" s="24"/>
      <c r="W72" s="24"/>
      <c r="X72" s="24"/>
      <c r="Y72" s="24"/>
    </row>
    <row r="73" spans="2:25" ht="49.5" customHeight="1">
      <c r="B73" s="570"/>
      <c r="C73" s="472" t="s">
        <v>2892</v>
      </c>
      <c r="D73" s="472" t="s">
        <v>3700</v>
      </c>
      <c r="E73" s="1157" t="s">
        <v>219</v>
      </c>
      <c r="F73" s="471">
        <v>45658</v>
      </c>
      <c r="G73" s="471">
        <v>45992</v>
      </c>
      <c r="H73" s="729" t="s">
        <v>3646</v>
      </c>
      <c r="I73" s="1158" t="s">
        <v>3483</v>
      </c>
      <c r="J73" s="1159"/>
      <c r="K73" s="1159"/>
      <c r="L73" s="1159">
        <v>4</v>
      </c>
      <c r="M73" s="1159">
        <f t="shared" si="3"/>
        <v>4</v>
      </c>
      <c r="N73" s="1159">
        <v>4</v>
      </c>
      <c r="O73" s="573"/>
      <c r="P73" s="1502" t="s">
        <v>3759</v>
      </c>
      <c r="R73" s="1341"/>
      <c r="S73" s="1341"/>
      <c r="T73" s="1341"/>
      <c r="U73" s="1341"/>
      <c r="V73" s="24"/>
      <c r="W73" s="24"/>
      <c r="X73" s="24"/>
      <c r="Y73" s="24"/>
    </row>
    <row r="74" spans="2:25" ht="48" customHeight="1">
      <c r="B74" s="570"/>
      <c r="C74" s="65" t="s">
        <v>2893</v>
      </c>
      <c r="D74" s="65" t="s">
        <v>2894</v>
      </c>
      <c r="E74" s="77" t="s">
        <v>219</v>
      </c>
      <c r="F74" s="1175">
        <v>45658</v>
      </c>
      <c r="G74" s="1175">
        <v>45992</v>
      </c>
      <c r="H74" s="1211" t="s">
        <v>3646</v>
      </c>
      <c r="I74" s="1158" t="s">
        <v>3483</v>
      </c>
      <c r="J74" s="1159"/>
      <c r="K74" s="1159"/>
      <c r="L74" s="1159">
        <v>3.9</v>
      </c>
      <c r="M74" s="1159">
        <f t="shared" si="3"/>
        <v>3.9</v>
      </c>
      <c r="N74" s="1159"/>
      <c r="O74" s="1302"/>
      <c r="P74" s="1302"/>
      <c r="R74" s="1341"/>
      <c r="S74" s="1341"/>
      <c r="T74" s="1341"/>
      <c r="U74" s="1341"/>
      <c r="V74" s="24"/>
      <c r="W74" s="24"/>
      <c r="X74" s="24"/>
      <c r="Y74" s="24"/>
    </row>
    <row r="75" spans="2:25" ht="42" customHeight="1">
      <c r="B75" s="570"/>
      <c r="C75" s="472" t="s">
        <v>2895</v>
      </c>
      <c r="D75" s="472" t="s">
        <v>2896</v>
      </c>
      <c r="E75" s="1157" t="s">
        <v>219</v>
      </c>
      <c r="F75" s="471">
        <v>45658</v>
      </c>
      <c r="G75" s="471">
        <v>45992</v>
      </c>
      <c r="H75" s="729" t="s">
        <v>3646</v>
      </c>
      <c r="I75" s="1158" t="s">
        <v>3483</v>
      </c>
      <c r="J75" s="1159"/>
      <c r="K75" s="1159"/>
      <c r="L75" s="1159">
        <v>5</v>
      </c>
      <c r="M75" s="1159">
        <f t="shared" si="3"/>
        <v>5</v>
      </c>
      <c r="N75" s="1159">
        <v>5</v>
      </c>
      <c r="O75" s="573"/>
      <c r="P75" s="1502" t="s">
        <v>3759</v>
      </c>
      <c r="R75" s="1232"/>
      <c r="S75" s="1232"/>
      <c r="T75" s="1232"/>
      <c r="U75" s="1232"/>
    </row>
    <row r="76" spans="2:25" ht="42" customHeight="1">
      <c r="B76" s="570"/>
      <c r="C76" s="472" t="s">
        <v>2897</v>
      </c>
      <c r="D76" s="472" t="s">
        <v>2898</v>
      </c>
      <c r="E76" s="1157" t="s">
        <v>219</v>
      </c>
      <c r="F76" s="471">
        <v>45658</v>
      </c>
      <c r="G76" s="471">
        <v>45992</v>
      </c>
      <c r="H76" s="729" t="s">
        <v>3646</v>
      </c>
      <c r="I76" s="1158" t="s">
        <v>3483</v>
      </c>
      <c r="J76" s="1159"/>
      <c r="K76" s="1159"/>
      <c r="L76" s="1159">
        <v>3.2</v>
      </c>
      <c r="M76" s="1159">
        <f t="shared" si="3"/>
        <v>3.2</v>
      </c>
      <c r="N76" s="1159">
        <v>3.2</v>
      </c>
      <c r="O76" s="573"/>
      <c r="P76" s="1502" t="s">
        <v>3759</v>
      </c>
      <c r="R76" s="1232"/>
      <c r="S76" s="1232"/>
      <c r="T76" s="1232"/>
      <c r="U76" s="1232"/>
    </row>
    <row r="77" spans="2:25" ht="48.75" customHeight="1">
      <c r="B77" s="570"/>
      <c r="C77" s="472" t="s">
        <v>2899</v>
      </c>
      <c r="D77" s="472" t="s">
        <v>3678</v>
      </c>
      <c r="E77" s="1157" t="s">
        <v>219</v>
      </c>
      <c r="F77" s="471">
        <v>45658</v>
      </c>
      <c r="G77" s="471">
        <v>45992</v>
      </c>
      <c r="H77" s="729" t="s">
        <v>3646</v>
      </c>
      <c r="I77" s="1158" t="s">
        <v>3483</v>
      </c>
      <c r="J77" s="1159"/>
      <c r="K77" s="1159"/>
      <c r="L77" s="1159">
        <v>0.5</v>
      </c>
      <c r="M77" s="1159">
        <f t="shared" si="3"/>
        <v>0.5</v>
      </c>
      <c r="N77" s="1159">
        <v>0.5</v>
      </c>
      <c r="O77" s="573"/>
      <c r="P77" s="1502" t="s">
        <v>3759</v>
      </c>
      <c r="R77" s="1232"/>
      <c r="S77" s="1232"/>
      <c r="T77" s="1232"/>
      <c r="U77" s="1232"/>
    </row>
    <row r="78" spans="2:25" ht="42" customHeight="1">
      <c r="B78" s="570"/>
      <c r="C78" s="65" t="s">
        <v>2900</v>
      </c>
      <c r="D78" s="65" t="s">
        <v>3663</v>
      </c>
      <c r="E78" s="77" t="s">
        <v>219</v>
      </c>
      <c r="F78" s="1175">
        <v>45658</v>
      </c>
      <c r="G78" s="1175">
        <v>45992</v>
      </c>
      <c r="H78" s="729" t="s">
        <v>3646</v>
      </c>
      <c r="I78" s="1158" t="s">
        <v>3483</v>
      </c>
      <c r="J78" s="1159"/>
      <c r="K78" s="1159"/>
      <c r="L78" s="1159">
        <v>2.6</v>
      </c>
      <c r="M78" s="1159">
        <f t="shared" si="3"/>
        <v>2.6</v>
      </c>
      <c r="N78" s="1159">
        <v>2.6</v>
      </c>
      <c r="O78" s="1302"/>
      <c r="P78" s="1502" t="s">
        <v>3760</v>
      </c>
      <c r="R78" s="1232"/>
      <c r="S78" s="1232"/>
      <c r="T78" s="1232"/>
      <c r="U78" s="1232"/>
    </row>
    <row r="79" spans="2:25" ht="42" customHeight="1">
      <c r="B79" s="570"/>
      <c r="C79" s="65" t="s">
        <v>2901</v>
      </c>
      <c r="D79" s="65" t="s">
        <v>3664</v>
      </c>
      <c r="E79" s="77" t="s">
        <v>219</v>
      </c>
      <c r="F79" s="1175">
        <v>45658</v>
      </c>
      <c r="G79" s="1175">
        <v>45992</v>
      </c>
      <c r="H79" s="729" t="s">
        <v>3646</v>
      </c>
      <c r="I79" s="1158" t="s">
        <v>3483</v>
      </c>
      <c r="J79" s="1159"/>
      <c r="K79" s="1159"/>
      <c r="L79" s="1159">
        <v>1.6</v>
      </c>
      <c r="M79" s="1159">
        <f t="shared" si="3"/>
        <v>1.6</v>
      </c>
      <c r="N79" s="1159">
        <v>1.6</v>
      </c>
      <c r="O79" s="1302"/>
      <c r="P79" s="1502" t="s">
        <v>3760</v>
      </c>
      <c r="R79" s="1232"/>
      <c r="S79" s="1232"/>
      <c r="T79" s="1232"/>
      <c r="U79" s="1232"/>
    </row>
    <row r="80" spans="2:25" ht="42" customHeight="1">
      <c r="B80" s="570"/>
      <c r="C80" s="65" t="s">
        <v>2903</v>
      </c>
      <c r="D80" s="65" t="s">
        <v>3665</v>
      </c>
      <c r="E80" s="77" t="s">
        <v>219</v>
      </c>
      <c r="F80" s="1175">
        <v>45658</v>
      </c>
      <c r="G80" s="1175">
        <v>45992</v>
      </c>
      <c r="H80" s="729" t="s">
        <v>3646</v>
      </c>
      <c r="I80" s="1158" t="s">
        <v>3483</v>
      </c>
      <c r="J80" s="1159"/>
      <c r="K80" s="1159"/>
      <c r="L80" s="1159">
        <v>5</v>
      </c>
      <c r="M80" s="1159">
        <f t="shared" si="3"/>
        <v>5</v>
      </c>
      <c r="N80" s="1159">
        <v>5</v>
      </c>
      <c r="O80" s="1302"/>
      <c r="P80" s="1502" t="s">
        <v>3760</v>
      </c>
      <c r="R80" s="1232"/>
      <c r="S80" s="1232"/>
      <c r="T80" s="1232"/>
      <c r="U80" s="1232"/>
    </row>
    <row r="81" spans="2:21" ht="42" customHeight="1">
      <c r="B81" s="570"/>
      <c r="C81" s="472" t="s">
        <v>2905</v>
      </c>
      <c r="D81" s="472" t="s">
        <v>2891</v>
      </c>
      <c r="E81" s="1157" t="s">
        <v>219</v>
      </c>
      <c r="F81" s="471">
        <v>45658</v>
      </c>
      <c r="G81" s="471">
        <v>45992</v>
      </c>
      <c r="H81" s="729" t="s">
        <v>3646</v>
      </c>
      <c r="I81" s="1158" t="s">
        <v>3483</v>
      </c>
      <c r="J81" s="1159"/>
      <c r="K81" s="1159"/>
      <c r="L81" s="1159">
        <v>7.5</v>
      </c>
      <c r="M81" s="1159">
        <f t="shared" si="3"/>
        <v>7.5</v>
      </c>
      <c r="N81" s="1159">
        <v>7.5</v>
      </c>
      <c r="O81" s="573"/>
      <c r="P81" s="1502" t="s">
        <v>3759</v>
      </c>
      <c r="R81" s="1232"/>
      <c r="S81" s="1232"/>
      <c r="T81" s="1232"/>
      <c r="U81" s="1232"/>
    </row>
    <row r="82" spans="2:21" ht="32.25" customHeight="1">
      <c r="B82" s="570"/>
      <c r="C82" s="1160"/>
      <c r="D82" s="2455" t="s">
        <v>884</v>
      </c>
      <c r="E82" s="2455"/>
      <c r="F82" s="2455"/>
      <c r="G82" s="2455"/>
      <c r="H82" s="1309"/>
      <c r="I82" s="1164"/>
      <c r="J82" s="1165"/>
      <c r="K82" s="1165"/>
      <c r="L82" s="1165"/>
      <c r="M82" s="1165"/>
      <c r="N82" s="1308"/>
      <c r="O82" s="1308"/>
      <c r="P82" s="1308"/>
      <c r="R82" s="1232"/>
      <c r="S82" s="1232"/>
      <c r="T82" s="1232"/>
      <c r="U82" s="1232"/>
    </row>
    <row r="83" spans="2:21" ht="42" customHeight="1">
      <c r="B83" s="570"/>
      <c r="C83" s="579" t="s">
        <v>2907</v>
      </c>
      <c r="D83" s="579" t="s">
        <v>2902</v>
      </c>
      <c r="E83" s="576" t="s">
        <v>219</v>
      </c>
      <c r="F83" s="443">
        <v>45658</v>
      </c>
      <c r="G83" s="443">
        <v>45992</v>
      </c>
      <c r="H83" s="580" t="s">
        <v>588</v>
      </c>
      <c r="I83" s="1412" t="s">
        <v>3674</v>
      </c>
      <c r="J83" s="322"/>
      <c r="K83" s="322"/>
      <c r="L83" s="322">
        <v>2.7</v>
      </c>
      <c r="M83" s="322">
        <f t="shared" ref="M83:M104" si="4">SUM(K83:L83)</f>
        <v>2.7</v>
      </c>
      <c r="N83" s="322">
        <v>2.7</v>
      </c>
      <c r="O83" s="573"/>
      <c r="P83" s="1730" t="s">
        <v>241</v>
      </c>
      <c r="R83" s="1232"/>
      <c r="S83" s="1232"/>
      <c r="T83" s="1232"/>
      <c r="U83" s="1232"/>
    </row>
    <row r="84" spans="2:21" ht="42" customHeight="1">
      <c r="B84" s="570"/>
      <c r="C84" s="579" t="s">
        <v>2909</v>
      </c>
      <c r="D84" s="579" t="s">
        <v>2904</v>
      </c>
      <c r="E84" s="576" t="s">
        <v>219</v>
      </c>
      <c r="F84" s="443">
        <v>45658</v>
      </c>
      <c r="G84" s="443">
        <v>45992</v>
      </c>
      <c r="H84" s="580" t="s">
        <v>588</v>
      </c>
      <c r="I84" s="1412" t="s">
        <v>3674</v>
      </c>
      <c r="J84" s="322"/>
      <c r="K84" s="322"/>
      <c r="L84" s="322">
        <v>2</v>
      </c>
      <c r="M84" s="322">
        <f t="shared" si="4"/>
        <v>2</v>
      </c>
      <c r="N84" s="322">
        <v>2</v>
      </c>
      <c r="O84" s="573"/>
      <c r="P84" s="1730" t="s">
        <v>241</v>
      </c>
      <c r="R84" s="1232"/>
      <c r="S84" s="1232"/>
      <c r="T84" s="1232"/>
      <c r="U84" s="1232"/>
    </row>
    <row r="85" spans="2:21" ht="42" customHeight="1">
      <c r="B85" s="570"/>
      <c r="C85" s="579" t="s">
        <v>2911</v>
      </c>
      <c r="D85" s="579" t="s">
        <v>2906</v>
      </c>
      <c r="E85" s="576" t="s">
        <v>219</v>
      </c>
      <c r="F85" s="443">
        <v>45658</v>
      </c>
      <c r="G85" s="443">
        <v>45992</v>
      </c>
      <c r="H85" s="580" t="s">
        <v>588</v>
      </c>
      <c r="I85" s="1412" t="s">
        <v>3674</v>
      </c>
      <c r="J85" s="322"/>
      <c r="K85" s="322"/>
      <c r="L85" s="322">
        <v>1.8</v>
      </c>
      <c r="M85" s="322">
        <f t="shared" si="4"/>
        <v>1.8</v>
      </c>
      <c r="N85" s="322">
        <v>1.8</v>
      </c>
      <c r="O85" s="573"/>
      <c r="P85" s="1730" t="s">
        <v>241</v>
      </c>
      <c r="R85" s="1232"/>
      <c r="S85" s="1232"/>
      <c r="T85" s="1232"/>
      <c r="U85" s="1232"/>
    </row>
    <row r="86" spans="2:21" ht="42" customHeight="1">
      <c r="B86" s="570"/>
      <c r="C86" s="579" t="s">
        <v>2913</v>
      </c>
      <c r="D86" s="579" t="s">
        <v>2908</v>
      </c>
      <c r="E86" s="576" t="s">
        <v>219</v>
      </c>
      <c r="F86" s="443">
        <v>45658</v>
      </c>
      <c r="G86" s="443">
        <v>45992</v>
      </c>
      <c r="H86" s="580" t="s">
        <v>588</v>
      </c>
      <c r="I86" s="1412" t="s">
        <v>3674</v>
      </c>
      <c r="J86" s="322"/>
      <c r="K86" s="322"/>
      <c r="L86" s="322">
        <v>1.7</v>
      </c>
      <c r="M86" s="322">
        <f t="shared" si="4"/>
        <v>1.7</v>
      </c>
      <c r="N86" s="322">
        <v>1.7</v>
      </c>
      <c r="O86" s="573"/>
      <c r="P86" s="1730" t="s">
        <v>241</v>
      </c>
      <c r="R86" s="1232"/>
      <c r="S86" s="1232"/>
      <c r="T86" s="1232"/>
      <c r="U86" s="1232"/>
    </row>
    <row r="87" spans="2:21" ht="42" customHeight="1">
      <c r="B87" s="570"/>
      <c r="C87" s="579" t="s">
        <v>2914</v>
      </c>
      <c r="D87" s="579" t="s">
        <v>2910</v>
      </c>
      <c r="E87" s="576" t="s">
        <v>219</v>
      </c>
      <c r="F87" s="443">
        <v>45658</v>
      </c>
      <c r="G87" s="443">
        <v>45992</v>
      </c>
      <c r="H87" s="580" t="s">
        <v>588</v>
      </c>
      <c r="I87" s="1412" t="s">
        <v>3674</v>
      </c>
      <c r="J87" s="322"/>
      <c r="K87" s="322"/>
      <c r="L87" s="322">
        <v>1.5</v>
      </c>
      <c r="M87" s="322">
        <f t="shared" si="4"/>
        <v>1.5</v>
      </c>
      <c r="N87" s="322">
        <v>1.5</v>
      </c>
      <c r="O87" s="573"/>
      <c r="P87" s="1730" t="s">
        <v>241</v>
      </c>
      <c r="R87" s="1232"/>
      <c r="S87" s="1232"/>
      <c r="T87" s="1232"/>
      <c r="U87" s="1232"/>
    </row>
    <row r="88" spans="2:21" ht="42" customHeight="1">
      <c r="B88" s="570"/>
      <c r="C88" s="579" t="s">
        <v>2916</v>
      </c>
      <c r="D88" s="579" t="s">
        <v>2912</v>
      </c>
      <c r="E88" s="576" t="s">
        <v>219</v>
      </c>
      <c r="F88" s="443">
        <v>45658</v>
      </c>
      <c r="G88" s="443">
        <v>45992</v>
      </c>
      <c r="H88" s="580" t="s">
        <v>588</v>
      </c>
      <c r="I88" s="1412" t="s">
        <v>3674</v>
      </c>
      <c r="J88" s="322"/>
      <c r="K88" s="322"/>
      <c r="L88" s="322">
        <v>2</v>
      </c>
      <c r="M88" s="322">
        <f t="shared" si="4"/>
        <v>2</v>
      </c>
      <c r="N88" s="322">
        <v>2</v>
      </c>
      <c r="O88" s="573"/>
      <c r="P88" s="1730" t="s">
        <v>241</v>
      </c>
      <c r="R88" s="1232"/>
      <c r="S88" s="1232"/>
      <c r="T88" s="1232"/>
      <c r="U88" s="1232"/>
    </row>
    <row r="89" spans="2:21" ht="42" customHeight="1">
      <c r="B89" s="570"/>
      <c r="C89" s="579" t="s">
        <v>2918</v>
      </c>
      <c r="D89" s="579" t="s">
        <v>2915</v>
      </c>
      <c r="E89" s="576" t="s">
        <v>219</v>
      </c>
      <c r="F89" s="443">
        <v>45658</v>
      </c>
      <c r="G89" s="443">
        <v>45992</v>
      </c>
      <c r="H89" s="580" t="s">
        <v>588</v>
      </c>
      <c r="I89" s="1412" t="s">
        <v>3674</v>
      </c>
      <c r="J89" s="322"/>
      <c r="K89" s="322"/>
      <c r="L89" s="322">
        <v>3.7</v>
      </c>
      <c r="M89" s="322">
        <f t="shared" si="4"/>
        <v>3.7</v>
      </c>
      <c r="N89" s="322">
        <v>3.7</v>
      </c>
      <c r="O89" s="573"/>
      <c r="P89" s="1730" t="s">
        <v>241</v>
      </c>
      <c r="R89" s="1232"/>
      <c r="S89" s="1232"/>
      <c r="T89" s="1232"/>
      <c r="U89" s="1232"/>
    </row>
    <row r="90" spans="2:21" ht="42" customHeight="1">
      <c r="B90" s="570"/>
      <c r="C90" s="472" t="s">
        <v>2919</v>
      </c>
      <c r="D90" s="579" t="s">
        <v>2917</v>
      </c>
      <c r="E90" s="576" t="s">
        <v>219</v>
      </c>
      <c r="F90" s="443">
        <v>45658</v>
      </c>
      <c r="G90" s="443">
        <v>45992</v>
      </c>
      <c r="H90" s="580" t="s">
        <v>588</v>
      </c>
      <c r="I90" s="1412" t="s">
        <v>3674</v>
      </c>
      <c r="J90" s="322"/>
      <c r="K90" s="322"/>
      <c r="L90" s="322">
        <v>0.48</v>
      </c>
      <c r="M90" s="322">
        <f t="shared" si="4"/>
        <v>0.48</v>
      </c>
      <c r="N90" s="322">
        <v>0.48</v>
      </c>
      <c r="O90" s="573"/>
      <c r="P90" s="1730" t="s">
        <v>241</v>
      </c>
      <c r="R90" s="1232"/>
      <c r="S90" s="1232"/>
      <c r="T90" s="1232"/>
      <c r="U90" s="1232"/>
    </row>
    <row r="91" spans="2:21" ht="42" customHeight="1">
      <c r="B91" s="570"/>
      <c r="C91" s="579" t="s">
        <v>2920</v>
      </c>
      <c r="D91" s="579" t="s">
        <v>3675</v>
      </c>
      <c r="E91" s="576" t="s">
        <v>219</v>
      </c>
      <c r="F91" s="443">
        <v>45658</v>
      </c>
      <c r="G91" s="443">
        <v>45992</v>
      </c>
      <c r="H91" s="580" t="s">
        <v>588</v>
      </c>
      <c r="I91" s="1412" t="s">
        <v>3674</v>
      </c>
      <c r="J91" s="322"/>
      <c r="K91" s="322"/>
      <c r="L91" s="322">
        <v>3.7</v>
      </c>
      <c r="M91" s="322">
        <f t="shared" si="4"/>
        <v>3.7</v>
      </c>
      <c r="N91" s="322">
        <v>3.7</v>
      </c>
      <c r="O91" s="573"/>
      <c r="P91" s="1730" t="s">
        <v>241</v>
      </c>
      <c r="R91" s="1232"/>
      <c r="S91" s="1232"/>
      <c r="T91" s="1232"/>
      <c r="U91" s="1232"/>
    </row>
    <row r="92" spans="2:21" ht="42" customHeight="1">
      <c r="B92" s="570"/>
      <c r="C92" s="579" t="s">
        <v>2921</v>
      </c>
      <c r="D92" s="65" t="s">
        <v>3659</v>
      </c>
      <c r="E92" s="77" t="s">
        <v>219</v>
      </c>
      <c r="F92" s="1175">
        <v>45658</v>
      </c>
      <c r="G92" s="1175">
        <v>45992</v>
      </c>
      <c r="H92" s="1211" t="s">
        <v>588</v>
      </c>
      <c r="I92" s="1412" t="s">
        <v>3674</v>
      </c>
      <c r="J92" s="1159"/>
      <c r="K92" s="1159"/>
      <c r="L92" s="1159">
        <v>3.3</v>
      </c>
      <c r="M92" s="1159">
        <f t="shared" si="4"/>
        <v>3.3</v>
      </c>
      <c r="N92" s="1159">
        <v>3.3</v>
      </c>
      <c r="O92" s="1302"/>
      <c r="P92" s="1730" t="s">
        <v>241</v>
      </c>
      <c r="R92" s="1232"/>
      <c r="S92" s="1232"/>
      <c r="T92" s="1232"/>
      <c r="U92" s="1232"/>
    </row>
    <row r="93" spans="2:21" ht="42" customHeight="1">
      <c r="B93" s="570"/>
      <c r="C93" s="579" t="s">
        <v>2922</v>
      </c>
      <c r="D93" s="65" t="s">
        <v>3660</v>
      </c>
      <c r="E93" s="77" t="s">
        <v>219</v>
      </c>
      <c r="F93" s="1175">
        <v>45658</v>
      </c>
      <c r="G93" s="1175">
        <v>45992</v>
      </c>
      <c r="H93" s="1211" t="s">
        <v>588</v>
      </c>
      <c r="I93" s="1412" t="s">
        <v>3674</v>
      </c>
      <c r="J93" s="1159"/>
      <c r="K93" s="1159"/>
      <c r="L93" s="1159">
        <v>2.2000000000000002</v>
      </c>
      <c r="M93" s="1159">
        <f t="shared" si="4"/>
        <v>2.2000000000000002</v>
      </c>
      <c r="N93" s="1159">
        <v>2.2000000000000002</v>
      </c>
      <c r="O93" s="1302"/>
      <c r="P93" s="1730" t="s">
        <v>241</v>
      </c>
      <c r="R93" s="1232"/>
      <c r="S93" s="1232"/>
      <c r="T93" s="1232"/>
      <c r="U93" s="1232"/>
    </row>
    <row r="94" spans="2:21" ht="42" customHeight="1">
      <c r="B94" s="570"/>
      <c r="C94" s="472" t="s">
        <v>2924</v>
      </c>
      <c r="D94" s="65" t="s">
        <v>3662</v>
      </c>
      <c r="E94" s="77" t="s">
        <v>219</v>
      </c>
      <c r="F94" s="1175">
        <v>45658</v>
      </c>
      <c r="G94" s="1175">
        <v>45992</v>
      </c>
      <c r="H94" s="1211" t="s">
        <v>588</v>
      </c>
      <c r="I94" s="1412" t="s">
        <v>3674</v>
      </c>
      <c r="J94" s="1159"/>
      <c r="K94" s="1159"/>
      <c r="L94" s="1159">
        <v>2.4</v>
      </c>
      <c r="M94" s="1159">
        <f t="shared" si="4"/>
        <v>2.4</v>
      </c>
      <c r="N94" s="1159">
        <v>2.4</v>
      </c>
      <c r="O94" s="1302"/>
      <c r="P94" s="1730" t="s">
        <v>241</v>
      </c>
      <c r="R94" s="1232"/>
      <c r="S94" s="1232"/>
      <c r="T94" s="1232"/>
      <c r="U94" s="1232"/>
    </row>
    <row r="95" spans="2:21" ht="54.75" customHeight="1">
      <c r="B95" s="570"/>
      <c r="C95" s="472" t="s">
        <v>2927</v>
      </c>
      <c r="D95" s="1583" t="s">
        <v>3661</v>
      </c>
      <c r="E95" s="77" t="s">
        <v>219</v>
      </c>
      <c r="F95" s="1175">
        <v>45658</v>
      </c>
      <c r="G95" s="1175">
        <v>45992</v>
      </c>
      <c r="H95" s="1537" t="s">
        <v>588</v>
      </c>
      <c r="I95" s="1412" t="s">
        <v>3674</v>
      </c>
      <c r="J95" s="1159"/>
      <c r="K95" s="1159"/>
      <c r="L95" s="1159">
        <v>2</v>
      </c>
      <c r="M95" s="1159">
        <f t="shared" si="4"/>
        <v>2</v>
      </c>
      <c r="N95" s="1159">
        <v>2</v>
      </c>
      <c r="O95" s="1302"/>
      <c r="P95" s="1730" t="s">
        <v>241</v>
      </c>
      <c r="R95" s="1232"/>
      <c r="S95" s="1232"/>
      <c r="T95" s="1232"/>
      <c r="U95" s="1232"/>
    </row>
    <row r="96" spans="2:21" ht="48" customHeight="1">
      <c r="B96" s="570"/>
      <c r="C96" s="472" t="s">
        <v>2928</v>
      </c>
      <c r="D96" s="1583" t="s">
        <v>3670</v>
      </c>
      <c r="E96" s="77" t="s">
        <v>219</v>
      </c>
      <c r="F96" s="1175">
        <v>45658</v>
      </c>
      <c r="G96" s="1175">
        <v>45992</v>
      </c>
      <c r="H96" s="1537" t="s">
        <v>588</v>
      </c>
      <c r="I96" s="1412" t="s">
        <v>3674</v>
      </c>
      <c r="J96" s="1159"/>
      <c r="K96" s="1159"/>
      <c r="L96" s="1159">
        <v>0.48</v>
      </c>
      <c r="M96" s="1159">
        <f t="shared" si="4"/>
        <v>0.48</v>
      </c>
      <c r="N96" s="1159">
        <v>0.48</v>
      </c>
      <c r="O96" s="1302"/>
      <c r="P96" s="1730" t="s">
        <v>241</v>
      </c>
      <c r="R96" s="1232"/>
      <c r="S96" s="1232"/>
      <c r="T96" s="1232"/>
      <c r="U96" s="1232"/>
    </row>
    <row r="97" spans="2:21" ht="42" customHeight="1">
      <c r="B97" s="570"/>
      <c r="C97" s="472" t="s">
        <v>2929</v>
      </c>
      <c r="D97" s="1583" t="s">
        <v>3672</v>
      </c>
      <c r="E97" s="77" t="s">
        <v>219</v>
      </c>
      <c r="F97" s="1175">
        <v>45658</v>
      </c>
      <c r="G97" s="1175">
        <v>45992</v>
      </c>
      <c r="H97" s="1537" t="s">
        <v>588</v>
      </c>
      <c r="I97" s="1412" t="s">
        <v>3674</v>
      </c>
      <c r="J97" s="1159"/>
      <c r="K97" s="1159"/>
      <c r="L97" s="1159">
        <v>0.65</v>
      </c>
      <c r="M97" s="1159">
        <f t="shared" si="4"/>
        <v>0.65</v>
      </c>
      <c r="N97" s="1159">
        <v>0.65</v>
      </c>
      <c r="O97" s="1302"/>
      <c r="P97" s="1730" t="s">
        <v>241</v>
      </c>
      <c r="R97" s="1232"/>
      <c r="S97" s="1232"/>
      <c r="T97" s="1232"/>
      <c r="U97" s="1232"/>
    </row>
    <row r="98" spans="2:21" ht="42" customHeight="1">
      <c r="B98" s="570"/>
      <c r="C98" s="472" t="s">
        <v>2931</v>
      </c>
      <c r="D98" s="1583" t="s">
        <v>3667</v>
      </c>
      <c r="E98" s="77" t="s">
        <v>219</v>
      </c>
      <c r="F98" s="1175">
        <v>45658</v>
      </c>
      <c r="G98" s="1175">
        <v>45992</v>
      </c>
      <c r="H98" s="1537" t="s">
        <v>588</v>
      </c>
      <c r="I98" s="1412" t="s">
        <v>3674</v>
      </c>
      <c r="J98" s="1159"/>
      <c r="K98" s="1159">
        <v>0.215</v>
      </c>
      <c r="L98" s="1159"/>
      <c r="M98" s="1159">
        <f t="shared" si="4"/>
        <v>0.215</v>
      </c>
      <c r="N98" s="1159">
        <v>0.215</v>
      </c>
      <c r="O98" s="1302"/>
      <c r="P98" s="1730" t="s">
        <v>241</v>
      </c>
      <c r="R98" s="1232"/>
      <c r="S98" s="1232"/>
      <c r="T98" s="1232"/>
      <c r="U98" s="1232"/>
    </row>
    <row r="99" spans="2:21" ht="42" customHeight="1">
      <c r="B99" s="570"/>
      <c r="C99" s="472" t="s">
        <v>2933</v>
      </c>
      <c r="D99" s="76" t="s">
        <v>3695</v>
      </c>
      <c r="E99" s="77" t="s">
        <v>219</v>
      </c>
      <c r="F99" s="1175">
        <v>45658</v>
      </c>
      <c r="G99" s="1175">
        <v>45992</v>
      </c>
      <c r="H99" s="1211" t="s">
        <v>588</v>
      </c>
      <c r="I99" s="1412" t="s">
        <v>3674</v>
      </c>
      <c r="J99" s="1159"/>
      <c r="K99" s="1411"/>
      <c r="L99" s="1159">
        <v>0.7</v>
      </c>
      <c r="M99" s="1159">
        <f t="shared" si="4"/>
        <v>0.7</v>
      </c>
      <c r="N99" s="1159">
        <v>0.7</v>
      </c>
      <c r="O99" s="1302"/>
      <c r="P99" s="1730" t="s">
        <v>241</v>
      </c>
      <c r="R99" s="1232"/>
      <c r="S99" s="1232"/>
      <c r="T99" s="1232"/>
      <c r="U99" s="1232"/>
    </row>
    <row r="100" spans="2:21" ht="42" customHeight="1">
      <c r="B100" s="570"/>
      <c r="C100" s="472" t="s">
        <v>2935</v>
      </c>
      <c r="D100" s="1047" t="s">
        <v>3696</v>
      </c>
      <c r="E100" s="77" t="s">
        <v>219</v>
      </c>
      <c r="F100" s="1175">
        <v>45658</v>
      </c>
      <c r="G100" s="1175">
        <v>45992</v>
      </c>
      <c r="H100" s="1211" t="s">
        <v>588</v>
      </c>
      <c r="I100" s="1412" t="s">
        <v>3674</v>
      </c>
      <c r="J100" s="1159"/>
      <c r="K100" s="1411"/>
      <c r="L100" s="1159">
        <v>2</v>
      </c>
      <c r="M100" s="1159">
        <f t="shared" si="4"/>
        <v>2</v>
      </c>
      <c r="N100" s="1159">
        <v>2</v>
      </c>
      <c r="O100" s="1302"/>
      <c r="P100" s="1730" t="s">
        <v>241</v>
      </c>
      <c r="R100" s="1232"/>
      <c r="S100" s="1232"/>
      <c r="T100" s="1232"/>
      <c r="U100" s="1232"/>
    </row>
    <row r="101" spans="2:21" ht="42" customHeight="1">
      <c r="B101" s="570"/>
      <c r="C101" s="472" t="s">
        <v>2937</v>
      </c>
      <c r="D101" s="65" t="s">
        <v>3701</v>
      </c>
      <c r="E101" s="77" t="s">
        <v>219</v>
      </c>
      <c r="F101" s="1175">
        <v>45658</v>
      </c>
      <c r="G101" s="1175">
        <v>45992</v>
      </c>
      <c r="H101" s="1211" t="s">
        <v>588</v>
      </c>
      <c r="I101" s="1412" t="s">
        <v>3674</v>
      </c>
      <c r="J101" s="1159"/>
      <c r="K101" s="1159"/>
      <c r="L101" s="1159">
        <v>5.6</v>
      </c>
      <c r="M101" s="1159">
        <f t="shared" si="4"/>
        <v>5.6</v>
      </c>
      <c r="N101" s="1159">
        <v>5.6</v>
      </c>
      <c r="O101" s="1302"/>
      <c r="P101" s="1730" t="s">
        <v>241</v>
      </c>
      <c r="R101" s="1232"/>
      <c r="S101" s="1232"/>
      <c r="T101" s="1232"/>
      <c r="U101" s="1232"/>
    </row>
    <row r="102" spans="2:21" ht="42" customHeight="1">
      <c r="B102" s="570"/>
      <c r="C102" s="472" t="s">
        <v>2939</v>
      </c>
      <c r="D102" s="65" t="s">
        <v>3702</v>
      </c>
      <c r="E102" s="77" t="s">
        <v>219</v>
      </c>
      <c r="F102" s="1175">
        <v>45658</v>
      </c>
      <c r="G102" s="1175">
        <v>45992</v>
      </c>
      <c r="H102" s="1211" t="s">
        <v>588</v>
      </c>
      <c r="I102" s="1412" t="s">
        <v>3674</v>
      </c>
      <c r="J102" s="1159"/>
      <c r="K102" s="1159"/>
      <c r="L102" s="1159">
        <v>2</v>
      </c>
      <c r="M102" s="1159">
        <f t="shared" si="4"/>
        <v>2</v>
      </c>
      <c r="N102" s="1159">
        <v>2</v>
      </c>
      <c r="O102" s="1302"/>
      <c r="P102" s="1730" t="s">
        <v>241</v>
      </c>
      <c r="R102" s="1232"/>
      <c r="S102" s="1232"/>
      <c r="T102" s="1232"/>
      <c r="U102" s="1232"/>
    </row>
    <row r="103" spans="2:21" ht="42" customHeight="1">
      <c r="B103" s="570"/>
      <c r="C103" s="472" t="s">
        <v>2941</v>
      </c>
      <c r="D103" s="65" t="s">
        <v>3703</v>
      </c>
      <c r="E103" s="77" t="s">
        <v>219</v>
      </c>
      <c r="F103" s="1175">
        <v>45658</v>
      </c>
      <c r="G103" s="1175">
        <v>45992</v>
      </c>
      <c r="H103" s="1211" t="s">
        <v>588</v>
      </c>
      <c r="I103" s="1412" t="s">
        <v>3674</v>
      </c>
      <c r="J103" s="1159"/>
      <c r="K103" s="1159"/>
      <c r="L103" s="1159">
        <v>2.2000000000000002</v>
      </c>
      <c r="M103" s="1159">
        <f t="shared" si="4"/>
        <v>2.2000000000000002</v>
      </c>
      <c r="N103" s="1159">
        <v>2.2000000000000002</v>
      </c>
      <c r="O103" s="1302"/>
      <c r="P103" s="1730" t="s">
        <v>241</v>
      </c>
      <c r="R103" s="1232"/>
      <c r="S103" s="1232"/>
      <c r="T103" s="1232"/>
      <c r="U103" s="1232"/>
    </row>
    <row r="104" spans="2:21" ht="42" customHeight="1">
      <c r="B104" s="570"/>
      <c r="C104" s="472" t="s">
        <v>2942</v>
      </c>
      <c r="D104" s="1416" t="s">
        <v>3714</v>
      </c>
      <c r="E104" s="77" t="s">
        <v>219</v>
      </c>
      <c r="F104" s="1175">
        <v>45658</v>
      </c>
      <c r="G104" s="1175">
        <v>45992</v>
      </c>
      <c r="H104" s="1211" t="s">
        <v>588</v>
      </c>
      <c r="I104" s="1412" t="s">
        <v>3674</v>
      </c>
      <c r="J104" s="1159"/>
      <c r="K104" s="1159"/>
      <c r="L104" s="1159">
        <v>1</v>
      </c>
      <c r="M104" s="1159">
        <f t="shared" si="4"/>
        <v>1</v>
      </c>
      <c r="N104" s="1159">
        <v>1</v>
      </c>
      <c r="O104" s="1302"/>
      <c r="P104" s="1730" t="s">
        <v>241</v>
      </c>
      <c r="R104" s="1232"/>
      <c r="S104" s="1232"/>
      <c r="T104" s="1232"/>
      <c r="U104" s="1232"/>
    </row>
    <row r="105" spans="2:21" ht="35.25" customHeight="1">
      <c r="B105" s="570"/>
      <c r="C105" s="1160"/>
      <c r="D105" s="2456" t="s">
        <v>893</v>
      </c>
      <c r="E105" s="2457"/>
      <c r="F105" s="1311"/>
      <c r="G105" s="1311"/>
      <c r="H105" s="1309"/>
      <c r="I105" s="1164"/>
      <c r="J105" s="1165"/>
      <c r="K105" s="1165"/>
      <c r="L105" s="1165"/>
      <c r="M105" s="1165"/>
      <c r="N105" s="1308"/>
      <c r="O105" s="1308"/>
      <c r="P105" s="1308"/>
      <c r="R105" s="1232"/>
      <c r="S105" s="1232"/>
      <c r="T105" s="1232"/>
      <c r="U105" s="1232"/>
    </row>
    <row r="106" spans="2:21" ht="42" customHeight="1">
      <c r="B106" s="570"/>
      <c r="C106" s="472" t="s">
        <v>2943</v>
      </c>
      <c r="D106" s="319" t="s">
        <v>3668</v>
      </c>
      <c r="E106" s="1718" t="s">
        <v>219</v>
      </c>
      <c r="F106" s="1719">
        <v>45658</v>
      </c>
      <c r="G106" s="1719">
        <v>45992</v>
      </c>
      <c r="H106" s="1589" t="s">
        <v>2926</v>
      </c>
      <c r="I106" s="1412" t="s">
        <v>3674</v>
      </c>
      <c r="J106" s="1720"/>
      <c r="K106" s="1720">
        <v>1.4</v>
      </c>
      <c r="L106" s="1720"/>
      <c r="M106" s="1720">
        <f t="shared" ref="M106:M117" si="5">SUM(K106:L106)</f>
        <v>1.4</v>
      </c>
      <c r="N106" s="1720">
        <v>1.4</v>
      </c>
      <c r="O106" s="1721"/>
      <c r="P106" s="1730" t="s">
        <v>242</v>
      </c>
      <c r="R106" s="1232"/>
      <c r="S106" s="1232"/>
      <c r="T106" s="1232"/>
      <c r="U106" s="1232"/>
    </row>
    <row r="107" spans="2:21" ht="42" customHeight="1">
      <c r="B107" s="570"/>
      <c r="C107" s="472" t="s">
        <v>2944</v>
      </c>
      <c r="D107" s="319" t="s">
        <v>3669</v>
      </c>
      <c r="E107" s="1718" t="s">
        <v>219</v>
      </c>
      <c r="F107" s="1719">
        <v>45658</v>
      </c>
      <c r="G107" s="1719">
        <v>45992</v>
      </c>
      <c r="H107" s="1589" t="s">
        <v>2926</v>
      </c>
      <c r="I107" s="1412" t="s">
        <v>3674</v>
      </c>
      <c r="J107" s="1720"/>
      <c r="K107" s="1720">
        <v>0.18</v>
      </c>
      <c r="L107" s="1720"/>
      <c r="M107" s="1720">
        <f t="shared" si="5"/>
        <v>0.18</v>
      </c>
      <c r="N107" s="1720">
        <v>0.18</v>
      </c>
      <c r="O107" s="1721"/>
      <c r="P107" s="1730" t="s">
        <v>242</v>
      </c>
      <c r="R107" s="1232"/>
      <c r="S107" s="1232"/>
      <c r="T107" s="1232"/>
      <c r="U107" s="1232"/>
    </row>
    <row r="108" spans="2:21" ht="42" customHeight="1">
      <c r="B108" s="570"/>
      <c r="C108" s="472" t="s">
        <v>2946</v>
      </c>
      <c r="D108" s="319" t="s">
        <v>3671</v>
      </c>
      <c r="E108" s="1718" t="s">
        <v>219</v>
      </c>
      <c r="F108" s="1719">
        <v>45658</v>
      </c>
      <c r="G108" s="1719">
        <v>45992</v>
      </c>
      <c r="H108" s="1537" t="s">
        <v>3763</v>
      </c>
      <c r="I108" s="1412" t="s">
        <v>3674</v>
      </c>
      <c r="J108" s="1720"/>
      <c r="K108" s="1720">
        <v>0.43</v>
      </c>
      <c r="L108" s="1720"/>
      <c r="M108" s="1720">
        <f t="shared" si="5"/>
        <v>0.43</v>
      </c>
      <c r="N108" s="1720">
        <v>0.43</v>
      </c>
      <c r="O108" s="1721"/>
      <c r="P108" s="1730" t="s">
        <v>242</v>
      </c>
      <c r="R108" s="1232"/>
      <c r="S108" s="1232"/>
      <c r="T108" s="1232"/>
      <c r="U108" s="1232"/>
    </row>
    <row r="109" spans="2:21" ht="42" customHeight="1">
      <c r="B109" s="570"/>
      <c r="C109" s="472" t="s">
        <v>2947</v>
      </c>
      <c r="D109" s="472" t="s">
        <v>2923</v>
      </c>
      <c r="E109" s="1157" t="s">
        <v>219</v>
      </c>
      <c r="F109" s="471">
        <v>45658</v>
      </c>
      <c r="G109" s="471">
        <v>45992</v>
      </c>
      <c r="H109" s="729" t="s">
        <v>590</v>
      </c>
      <c r="I109" s="1158" t="s">
        <v>3483</v>
      </c>
      <c r="J109" s="1159"/>
      <c r="K109" s="1159"/>
      <c r="L109" s="1159">
        <v>1.5</v>
      </c>
      <c r="M109" s="1159">
        <f t="shared" si="5"/>
        <v>1.5</v>
      </c>
      <c r="N109" s="1159">
        <v>1.5</v>
      </c>
      <c r="O109" s="573"/>
      <c r="P109" s="1730" t="s">
        <v>242</v>
      </c>
      <c r="R109" s="1232"/>
      <c r="S109" s="1232"/>
      <c r="T109" s="1232"/>
      <c r="U109" s="1232"/>
    </row>
    <row r="110" spans="2:21" ht="42" customHeight="1">
      <c r="B110" s="570"/>
      <c r="C110" s="472" t="s">
        <v>2948</v>
      </c>
      <c r="D110" s="472" t="s">
        <v>2925</v>
      </c>
      <c r="E110" s="1157" t="s">
        <v>219</v>
      </c>
      <c r="F110" s="471">
        <v>45658</v>
      </c>
      <c r="G110" s="471">
        <v>45992</v>
      </c>
      <c r="H110" s="729" t="s">
        <v>2926</v>
      </c>
      <c r="I110" s="1158" t="s">
        <v>3483</v>
      </c>
      <c r="J110" s="1159"/>
      <c r="K110" s="1159"/>
      <c r="L110" s="1159">
        <v>6.5</v>
      </c>
      <c r="M110" s="1159">
        <f t="shared" si="5"/>
        <v>6.5</v>
      </c>
      <c r="N110" s="1159">
        <v>6.5</v>
      </c>
      <c r="O110" s="573"/>
      <c r="P110" s="1730" t="s">
        <v>242</v>
      </c>
      <c r="R110" s="1232"/>
      <c r="S110" s="1232"/>
      <c r="T110" s="1232"/>
      <c r="U110" s="1232"/>
    </row>
    <row r="111" spans="2:21" ht="42" customHeight="1">
      <c r="B111" s="570"/>
      <c r="C111" s="472" t="s">
        <v>2950</v>
      </c>
      <c r="D111" s="65" t="s">
        <v>2932</v>
      </c>
      <c r="E111" s="1157" t="s">
        <v>219</v>
      </c>
      <c r="F111" s="471">
        <v>45658</v>
      </c>
      <c r="G111" s="471">
        <v>45992</v>
      </c>
      <c r="H111" s="729" t="s">
        <v>2926</v>
      </c>
      <c r="I111" s="1158" t="s">
        <v>3483</v>
      </c>
      <c r="J111" s="1159"/>
      <c r="K111" s="1159"/>
      <c r="L111" s="1159">
        <v>2.4</v>
      </c>
      <c r="M111" s="1159">
        <f t="shared" si="5"/>
        <v>2.4</v>
      </c>
      <c r="N111" s="1159">
        <v>2.4</v>
      </c>
      <c r="O111" s="573"/>
      <c r="P111" s="1730" t="s">
        <v>242</v>
      </c>
      <c r="R111" s="1232"/>
      <c r="S111" s="1232"/>
      <c r="T111" s="1232"/>
      <c r="U111" s="1232"/>
    </row>
    <row r="112" spans="2:21" ht="42" customHeight="1">
      <c r="B112" s="570"/>
      <c r="C112" s="472" t="s">
        <v>2951</v>
      </c>
      <c r="D112" s="472" t="s">
        <v>2934</v>
      </c>
      <c r="E112" s="1157" t="s">
        <v>219</v>
      </c>
      <c r="F112" s="471">
        <v>45658</v>
      </c>
      <c r="G112" s="471">
        <v>45992</v>
      </c>
      <c r="H112" s="729" t="s">
        <v>2926</v>
      </c>
      <c r="I112" s="1158" t="s">
        <v>3483</v>
      </c>
      <c r="J112" s="1159"/>
      <c r="K112" s="1159"/>
      <c r="L112" s="1159">
        <v>3.6</v>
      </c>
      <c r="M112" s="1159">
        <f t="shared" si="5"/>
        <v>3.6</v>
      </c>
      <c r="N112" s="1159">
        <v>3.6</v>
      </c>
      <c r="O112" s="573"/>
      <c r="P112" s="1730" t="s">
        <v>242</v>
      </c>
      <c r="R112" s="1232"/>
      <c r="S112" s="1232"/>
      <c r="T112" s="1232"/>
      <c r="U112" s="1232"/>
    </row>
    <row r="113" spans="2:21" ht="55.5" customHeight="1">
      <c r="B113" s="570"/>
      <c r="C113" s="472" t="s">
        <v>2952</v>
      </c>
      <c r="D113" s="472" t="s">
        <v>2936</v>
      </c>
      <c r="E113" s="1157" t="s">
        <v>219</v>
      </c>
      <c r="F113" s="471">
        <v>45658</v>
      </c>
      <c r="G113" s="471">
        <v>45992</v>
      </c>
      <c r="H113" s="1312" t="s">
        <v>591</v>
      </c>
      <c r="I113" s="1158" t="s">
        <v>3483</v>
      </c>
      <c r="J113" s="1159"/>
      <c r="K113" s="1159"/>
      <c r="L113" s="1159">
        <v>1.8</v>
      </c>
      <c r="M113" s="1159">
        <f t="shared" si="5"/>
        <v>1.8</v>
      </c>
      <c r="N113" s="1159">
        <v>1.8</v>
      </c>
      <c r="O113" s="573"/>
      <c r="P113" s="1730" t="s">
        <v>242</v>
      </c>
      <c r="R113" s="1232"/>
      <c r="S113" s="1232"/>
      <c r="T113" s="1232"/>
      <c r="U113" s="1232"/>
    </row>
    <row r="114" spans="2:21" ht="61.5" customHeight="1">
      <c r="B114" s="570"/>
      <c r="C114" s="472" t="s">
        <v>2954</v>
      </c>
      <c r="D114" s="472" t="s">
        <v>2938</v>
      </c>
      <c r="E114" s="1157" t="s">
        <v>219</v>
      </c>
      <c r="F114" s="471">
        <v>45658</v>
      </c>
      <c r="G114" s="471">
        <v>45992</v>
      </c>
      <c r="H114" s="1312" t="s">
        <v>592</v>
      </c>
      <c r="I114" s="1158" t="s">
        <v>3483</v>
      </c>
      <c r="J114" s="1159"/>
      <c r="K114" s="1159"/>
      <c r="L114" s="1159">
        <v>0.6</v>
      </c>
      <c r="M114" s="1159">
        <f t="shared" si="5"/>
        <v>0.6</v>
      </c>
      <c r="N114" s="1159">
        <v>0.6</v>
      </c>
      <c r="O114" s="573"/>
      <c r="P114" s="1730" t="s">
        <v>242</v>
      </c>
      <c r="R114" s="1232"/>
      <c r="S114" s="1232"/>
      <c r="T114" s="1232"/>
      <c r="U114" s="1232"/>
    </row>
    <row r="115" spans="2:21" ht="62.25" customHeight="1">
      <c r="B115" s="570"/>
      <c r="C115" s="472" t="s">
        <v>2956</v>
      </c>
      <c r="D115" s="472" t="s">
        <v>2940</v>
      </c>
      <c r="E115" s="1157" t="s">
        <v>219</v>
      </c>
      <c r="F115" s="471">
        <v>45658</v>
      </c>
      <c r="G115" s="471">
        <v>45992</v>
      </c>
      <c r="H115" s="1312" t="s">
        <v>592</v>
      </c>
      <c r="I115" s="1158" t="s">
        <v>3483</v>
      </c>
      <c r="J115" s="1159"/>
      <c r="K115" s="1159"/>
      <c r="L115" s="1159">
        <v>0.7</v>
      </c>
      <c r="M115" s="1159">
        <f t="shared" si="5"/>
        <v>0.7</v>
      </c>
      <c r="N115" s="1159">
        <v>0.7</v>
      </c>
      <c r="O115" s="573"/>
      <c r="P115" s="1730" t="s">
        <v>242</v>
      </c>
      <c r="R115" s="1232"/>
      <c r="S115" s="1232"/>
      <c r="T115" s="1232"/>
      <c r="U115" s="1232"/>
    </row>
    <row r="116" spans="2:21" ht="48.75" customHeight="1">
      <c r="B116" s="570"/>
      <c r="C116" s="472" t="s">
        <v>2957</v>
      </c>
      <c r="D116" s="579" t="s">
        <v>2945</v>
      </c>
      <c r="E116" s="576" t="s">
        <v>219</v>
      </c>
      <c r="F116" s="443">
        <v>45658</v>
      </c>
      <c r="G116" s="443">
        <v>45992</v>
      </c>
      <c r="H116" s="580" t="s">
        <v>590</v>
      </c>
      <c r="I116" s="1158" t="s">
        <v>3483</v>
      </c>
      <c r="J116" s="322"/>
      <c r="K116" s="322"/>
      <c r="L116" s="322">
        <v>8.6</v>
      </c>
      <c r="M116" s="322">
        <f t="shared" si="5"/>
        <v>8.6</v>
      </c>
      <c r="N116" s="322">
        <v>8.6</v>
      </c>
      <c r="O116" s="573"/>
      <c r="P116" s="1730" t="s">
        <v>242</v>
      </c>
      <c r="R116" s="1232"/>
      <c r="S116" s="1232"/>
      <c r="T116" s="1232"/>
      <c r="U116" s="1232"/>
    </row>
    <row r="117" spans="2:21" ht="42" customHeight="1">
      <c r="B117" s="570"/>
      <c r="C117" s="472" t="s">
        <v>2958</v>
      </c>
      <c r="D117" s="65" t="s">
        <v>3673</v>
      </c>
      <c r="E117" s="77" t="s">
        <v>219</v>
      </c>
      <c r="F117" s="1175">
        <v>45658</v>
      </c>
      <c r="G117" s="1175">
        <v>45992</v>
      </c>
      <c r="H117" s="1211" t="s">
        <v>3762</v>
      </c>
      <c r="I117" s="1158" t="s">
        <v>3483</v>
      </c>
      <c r="J117" s="1159"/>
      <c r="K117" s="1159"/>
      <c r="L117" s="1159">
        <v>0.55000000000000004</v>
      </c>
      <c r="M117" s="1159">
        <f t="shared" si="5"/>
        <v>0.55000000000000004</v>
      </c>
      <c r="N117" s="1159">
        <v>0.55000000000000004</v>
      </c>
      <c r="O117" s="573"/>
      <c r="P117" s="1730" t="s">
        <v>242</v>
      </c>
      <c r="R117" s="1232"/>
      <c r="S117" s="1232"/>
      <c r="T117" s="1232"/>
      <c r="U117" s="1232"/>
    </row>
    <row r="118" spans="2:21" ht="28.5" customHeight="1">
      <c r="B118" s="570"/>
      <c r="C118" s="1160"/>
      <c r="D118" s="2454" t="s">
        <v>892</v>
      </c>
      <c r="E118" s="2454"/>
      <c r="F118" s="2454"/>
      <c r="G118" s="2454"/>
      <c r="H118" s="1309"/>
      <c r="I118" s="1164"/>
      <c r="J118" s="1165"/>
      <c r="K118" s="1165"/>
      <c r="L118" s="1165"/>
      <c r="M118" s="1165"/>
      <c r="N118" s="1308"/>
      <c r="O118" s="1308"/>
      <c r="P118" s="1308"/>
      <c r="R118" s="1232"/>
      <c r="S118" s="1232"/>
      <c r="T118" s="1232"/>
      <c r="U118" s="1232"/>
    </row>
    <row r="119" spans="2:21" ht="42" customHeight="1">
      <c r="B119" s="570"/>
      <c r="C119" s="472" t="s">
        <v>2960</v>
      </c>
      <c r="D119" s="319" t="s">
        <v>3666</v>
      </c>
      <c r="E119" s="1718" t="s">
        <v>219</v>
      </c>
      <c r="F119" s="1719">
        <v>45658</v>
      </c>
      <c r="G119" s="1719">
        <v>45992</v>
      </c>
      <c r="H119" s="1589" t="s">
        <v>2930</v>
      </c>
      <c r="I119" s="1722" t="s">
        <v>589</v>
      </c>
      <c r="J119" s="1720"/>
      <c r="K119" s="1159">
        <v>0.315</v>
      </c>
      <c r="L119" s="1159"/>
      <c r="M119" s="1159">
        <f t="shared" ref="M119:M135" si="6">SUM(K119:L119)</f>
        <v>0.315</v>
      </c>
      <c r="N119" s="1302"/>
      <c r="O119" s="1302"/>
      <c r="P119" s="1730"/>
      <c r="R119" s="1232"/>
      <c r="S119" s="1232"/>
      <c r="T119" s="1232"/>
      <c r="U119" s="1232"/>
    </row>
    <row r="120" spans="2:21" ht="42" customHeight="1">
      <c r="B120" s="570"/>
      <c r="C120" s="472" t="s">
        <v>2961</v>
      </c>
      <c r="D120" s="472" t="s">
        <v>2970</v>
      </c>
      <c r="E120" s="1157" t="s">
        <v>219</v>
      </c>
      <c r="F120" s="471">
        <v>45658</v>
      </c>
      <c r="G120" s="471">
        <v>45992</v>
      </c>
      <c r="H120" s="1589" t="s">
        <v>2930</v>
      </c>
      <c r="I120" s="1158" t="s">
        <v>463</v>
      </c>
      <c r="J120" s="1159"/>
      <c r="K120" s="1159"/>
      <c r="L120" s="1159">
        <v>4.5999999999999996</v>
      </c>
      <c r="M120" s="1159">
        <f t="shared" si="6"/>
        <v>4.5999999999999996</v>
      </c>
      <c r="N120" s="1159">
        <v>4.5999999999999996</v>
      </c>
      <c r="O120" s="573"/>
      <c r="P120" s="1730" t="s">
        <v>475</v>
      </c>
      <c r="R120" s="1232"/>
      <c r="S120" s="1232"/>
      <c r="T120" s="1232"/>
      <c r="U120" s="1232"/>
    </row>
    <row r="121" spans="2:21" ht="42" customHeight="1">
      <c r="B121" s="570"/>
      <c r="C121" s="472" t="s">
        <v>2962</v>
      </c>
      <c r="D121" s="472" t="s">
        <v>3650</v>
      </c>
      <c r="E121" s="1157" t="s">
        <v>219</v>
      </c>
      <c r="F121" s="471">
        <v>45658</v>
      </c>
      <c r="G121" s="471">
        <v>45992</v>
      </c>
      <c r="H121" s="1589" t="s">
        <v>2930</v>
      </c>
      <c r="I121" s="1158" t="s">
        <v>463</v>
      </c>
      <c r="J121" s="1159"/>
      <c r="K121" s="1159"/>
      <c r="L121" s="1159">
        <v>18</v>
      </c>
      <c r="M121" s="1159">
        <f t="shared" si="6"/>
        <v>18</v>
      </c>
      <c r="N121" s="1159">
        <v>18</v>
      </c>
      <c r="O121" s="573"/>
      <c r="P121" s="1730" t="s">
        <v>475</v>
      </c>
      <c r="R121" s="1232"/>
      <c r="S121" s="1232"/>
      <c r="T121" s="1232"/>
      <c r="U121" s="1232"/>
    </row>
    <row r="122" spans="2:21" ht="42" customHeight="1">
      <c r="B122" s="570"/>
      <c r="C122" s="472" t="s">
        <v>2963</v>
      </c>
      <c r="D122" s="472" t="s">
        <v>3647</v>
      </c>
      <c r="E122" s="1157" t="s">
        <v>219</v>
      </c>
      <c r="F122" s="471">
        <v>45658</v>
      </c>
      <c r="G122" s="471">
        <v>45992</v>
      </c>
      <c r="H122" s="1589" t="s">
        <v>2930</v>
      </c>
      <c r="I122" s="1158" t="s">
        <v>463</v>
      </c>
      <c r="J122" s="1159"/>
      <c r="K122" s="1159"/>
      <c r="L122" s="1159">
        <v>4.2</v>
      </c>
      <c r="M122" s="1159">
        <f t="shared" si="6"/>
        <v>4.2</v>
      </c>
      <c r="N122" s="573"/>
      <c r="O122" s="573"/>
      <c r="P122" s="1730"/>
      <c r="R122" s="1232"/>
      <c r="S122" s="1232"/>
      <c r="T122" s="1232"/>
      <c r="U122" s="1232"/>
    </row>
    <row r="123" spans="2:21" ht="42" customHeight="1">
      <c r="B123" s="570"/>
      <c r="C123" s="472" t="s">
        <v>2964</v>
      </c>
      <c r="D123" s="472" t="s">
        <v>3648</v>
      </c>
      <c r="E123" s="1157" t="s">
        <v>219</v>
      </c>
      <c r="F123" s="471">
        <v>45658</v>
      </c>
      <c r="G123" s="471">
        <v>45992</v>
      </c>
      <c r="H123" s="1589" t="s">
        <v>2930</v>
      </c>
      <c r="I123" s="1158" t="s">
        <v>463</v>
      </c>
      <c r="J123" s="1159"/>
      <c r="K123" s="1159"/>
      <c r="L123" s="1159">
        <v>1.6</v>
      </c>
      <c r="M123" s="1159">
        <f t="shared" si="6"/>
        <v>1.6</v>
      </c>
      <c r="N123" s="573"/>
      <c r="O123" s="573"/>
      <c r="P123" s="1730"/>
      <c r="R123" s="1232"/>
      <c r="S123" s="1232"/>
      <c r="T123" s="1232"/>
      <c r="U123" s="1232"/>
    </row>
    <row r="124" spans="2:21" ht="42" customHeight="1">
      <c r="B124" s="570"/>
      <c r="C124" s="472" t="s">
        <v>2966</v>
      </c>
      <c r="D124" s="472" t="s">
        <v>3651</v>
      </c>
      <c r="E124" s="1157" t="s">
        <v>219</v>
      </c>
      <c r="F124" s="471">
        <v>45658</v>
      </c>
      <c r="G124" s="471">
        <v>45992</v>
      </c>
      <c r="H124" s="729" t="s">
        <v>2930</v>
      </c>
      <c r="I124" s="1158" t="s">
        <v>463</v>
      </c>
      <c r="J124" s="1159"/>
      <c r="K124" s="1159"/>
      <c r="L124" s="1159">
        <v>18</v>
      </c>
      <c r="M124" s="1159">
        <f t="shared" si="6"/>
        <v>18</v>
      </c>
      <c r="N124" s="1159">
        <v>18</v>
      </c>
      <c r="O124" s="573"/>
      <c r="P124" s="1730" t="s">
        <v>475</v>
      </c>
      <c r="R124" s="1232"/>
      <c r="S124" s="1232"/>
      <c r="T124" s="1232"/>
      <c r="U124" s="1232"/>
    </row>
    <row r="125" spans="2:21" ht="42" customHeight="1">
      <c r="B125" s="570"/>
      <c r="C125" s="472" t="s">
        <v>2967</v>
      </c>
      <c r="D125" s="81" t="s">
        <v>3713</v>
      </c>
      <c r="E125" s="576" t="s">
        <v>219</v>
      </c>
      <c r="F125" s="443">
        <v>45658</v>
      </c>
      <c r="G125" s="443">
        <v>45992</v>
      </c>
      <c r="H125" s="580" t="s">
        <v>2930</v>
      </c>
      <c r="I125" s="1158" t="s">
        <v>463</v>
      </c>
      <c r="J125" s="322"/>
      <c r="K125" s="322"/>
      <c r="L125" s="322">
        <v>5</v>
      </c>
      <c r="M125" s="322">
        <f t="shared" si="6"/>
        <v>5</v>
      </c>
      <c r="N125" s="322">
        <v>5</v>
      </c>
      <c r="O125" s="573"/>
      <c r="P125" s="1730" t="s">
        <v>475</v>
      </c>
      <c r="R125" s="1232"/>
      <c r="S125" s="1232"/>
      <c r="T125" s="1232"/>
      <c r="U125" s="1232"/>
    </row>
    <row r="126" spans="2:21" ht="42" customHeight="1">
      <c r="B126" s="570"/>
      <c r="C126" s="472" t="s">
        <v>2969</v>
      </c>
      <c r="D126" s="579" t="s">
        <v>2949</v>
      </c>
      <c r="E126" s="576" t="s">
        <v>219</v>
      </c>
      <c r="F126" s="443">
        <v>45658</v>
      </c>
      <c r="G126" s="443">
        <v>45992</v>
      </c>
      <c r="H126" s="580" t="s">
        <v>2930</v>
      </c>
      <c r="I126" s="1158" t="s">
        <v>463</v>
      </c>
      <c r="J126" s="322"/>
      <c r="K126" s="322"/>
      <c r="L126" s="322">
        <v>11</v>
      </c>
      <c r="M126" s="322">
        <f t="shared" si="6"/>
        <v>11</v>
      </c>
      <c r="N126" s="322">
        <v>11</v>
      </c>
      <c r="O126" s="573"/>
      <c r="P126" s="1730" t="s">
        <v>475</v>
      </c>
      <c r="R126" s="1232"/>
      <c r="S126" s="1232"/>
      <c r="T126" s="1232"/>
      <c r="U126" s="1232"/>
    </row>
    <row r="127" spans="2:21" ht="42" customHeight="1">
      <c r="B127" s="570"/>
      <c r="C127" s="472" t="s">
        <v>2971</v>
      </c>
      <c r="D127" s="579" t="s">
        <v>2923</v>
      </c>
      <c r="E127" s="576" t="s">
        <v>219</v>
      </c>
      <c r="F127" s="443">
        <v>45658</v>
      </c>
      <c r="G127" s="443">
        <v>45992</v>
      </c>
      <c r="H127" s="580" t="s">
        <v>2930</v>
      </c>
      <c r="I127" s="1158" t="s">
        <v>463</v>
      </c>
      <c r="J127" s="322"/>
      <c r="K127" s="322"/>
      <c r="L127" s="322">
        <v>1.5</v>
      </c>
      <c r="M127" s="322">
        <f t="shared" si="6"/>
        <v>1.5</v>
      </c>
      <c r="N127" s="573"/>
      <c r="O127" s="573"/>
      <c r="P127" s="1730"/>
      <c r="R127" s="1232"/>
      <c r="S127" s="1232"/>
      <c r="T127" s="1232"/>
      <c r="U127" s="1232"/>
    </row>
    <row r="128" spans="2:21" ht="42" customHeight="1">
      <c r="B128" s="570"/>
      <c r="C128" s="472" t="s">
        <v>2973</v>
      </c>
      <c r="D128" s="579" t="s">
        <v>2953</v>
      </c>
      <c r="E128" s="576" t="s">
        <v>219</v>
      </c>
      <c r="F128" s="443">
        <v>45658</v>
      </c>
      <c r="G128" s="443">
        <v>45992</v>
      </c>
      <c r="H128" s="580" t="s">
        <v>2930</v>
      </c>
      <c r="I128" s="1158" t="s">
        <v>463</v>
      </c>
      <c r="J128" s="322"/>
      <c r="K128" s="322"/>
      <c r="L128" s="322">
        <v>0.75</v>
      </c>
      <c r="M128" s="322">
        <f t="shared" si="6"/>
        <v>0.75</v>
      </c>
      <c r="N128" s="573"/>
      <c r="O128" s="573"/>
      <c r="P128" s="1730"/>
      <c r="R128" s="1232"/>
      <c r="S128" s="1232"/>
      <c r="T128" s="1232"/>
      <c r="U128" s="1232"/>
    </row>
    <row r="129" spans="1:21" ht="42" customHeight="1">
      <c r="B129" s="570"/>
      <c r="C129" s="472" t="s">
        <v>3676</v>
      </c>
      <c r="D129" s="81" t="s">
        <v>2955</v>
      </c>
      <c r="E129" s="576" t="s">
        <v>219</v>
      </c>
      <c r="F129" s="443">
        <v>45658</v>
      </c>
      <c r="G129" s="443">
        <v>45992</v>
      </c>
      <c r="H129" s="580" t="s">
        <v>2930</v>
      </c>
      <c r="I129" s="1158" t="s">
        <v>463</v>
      </c>
      <c r="J129" s="322"/>
      <c r="K129" s="322"/>
      <c r="L129" s="322">
        <v>17.399999999999999</v>
      </c>
      <c r="M129" s="322">
        <f t="shared" si="6"/>
        <v>17.399999999999999</v>
      </c>
      <c r="N129" s="322">
        <v>17.399999999999999</v>
      </c>
      <c r="O129" s="573"/>
      <c r="P129" s="1730" t="s">
        <v>475</v>
      </c>
      <c r="R129" s="1232"/>
      <c r="S129" s="1232"/>
      <c r="T129" s="1232"/>
      <c r="U129" s="1232"/>
    </row>
    <row r="130" spans="1:21" ht="42" customHeight="1">
      <c r="B130" s="570"/>
      <c r="C130" s="472" t="s">
        <v>3677</v>
      </c>
      <c r="D130" s="579" t="s">
        <v>3649</v>
      </c>
      <c r="E130" s="576" t="s">
        <v>219</v>
      </c>
      <c r="F130" s="443">
        <v>45658</v>
      </c>
      <c r="G130" s="443">
        <v>45992</v>
      </c>
      <c r="H130" s="580" t="s">
        <v>2930</v>
      </c>
      <c r="I130" s="1158" t="s">
        <v>463</v>
      </c>
      <c r="J130" s="322"/>
      <c r="K130" s="322"/>
      <c r="L130" s="322">
        <v>28</v>
      </c>
      <c r="M130" s="322">
        <f t="shared" si="6"/>
        <v>28</v>
      </c>
      <c r="N130" s="322">
        <v>28</v>
      </c>
      <c r="O130" s="573"/>
      <c r="P130" s="1730" t="s">
        <v>475</v>
      </c>
      <c r="R130" s="1232"/>
      <c r="S130" s="1232"/>
      <c r="T130" s="1232"/>
      <c r="U130" s="1232"/>
    </row>
    <row r="131" spans="1:21" ht="42" customHeight="1">
      <c r="B131" s="570"/>
      <c r="C131" s="65" t="s">
        <v>3705</v>
      </c>
      <c r="D131" s="579" t="s">
        <v>2959</v>
      </c>
      <c r="E131" s="576" t="s">
        <v>219</v>
      </c>
      <c r="F131" s="443">
        <v>45658</v>
      </c>
      <c r="G131" s="443">
        <v>45992</v>
      </c>
      <c r="H131" s="580" t="s">
        <v>2930</v>
      </c>
      <c r="I131" s="1158" t="s">
        <v>463</v>
      </c>
      <c r="J131" s="322"/>
      <c r="K131" s="322"/>
      <c r="L131" s="322">
        <v>24</v>
      </c>
      <c r="M131" s="322">
        <f t="shared" si="6"/>
        <v>24</v>
      </c>
      <c r="N131" s="322">
        <v>24</v>
      </c>
      <c r="O131" s="573"/>
      <c r="P131" s="1730" t="s">
        <v>475</v>
      </c>
      <c r="R131" s="1232"/>
      <c r="S131" s="1232"/>
      <c r="T131" s="1232"/>
      <c r="U131" s="1232"/>
    </row>
    <row r="132" spans="1:21" ht="42" customHeight="1">
      <c r="B132" s="570"/>
      <c r="C132" s="1583" t="s">
        <v>3706</v>
      </c>
      <c r="D132" s="1583" t="s">
        <v>3708</v>
      </c>
      <c r="E132" s="77" t="s">
        <v>219</v>
      </c>
      <c r="F132" s="1175">
        <v>45658</v>
      </c>
      <c r="G132" s="1175">
        <v>45992</v>
      </c>
      <c r="H132" s="1537" t="s">
        <v>2930</v>
      </c>
      <c r="I132" s="1307" t="s">
        <v>463</v>
      </c>
      <c r="J132" s="1159"/>
      <c r="K132" s="1159"/>
      <c r="L132" s="1159">
        <v>11.5</v>
      </c>
      <c r="M132" s="1159">
        <f t="shared" si="6"/>
        <v>11.5</v>
      </c>
      <c r="N132" s="1159">
        <v>11.5</v>
      </c>
      <c r="O132" s="1305"/>
      <c r="P132" s="1730" t="s">
        <v>475</v>
      </c>
      <c r="R132" s="1232"/>
      <c r="S132" s="1232"/>
      <c r="T132" s="1232"/>
      <c r="U132" s="1232"/>
    </row>
    <row r="133" spans="1:21" ht="42" customHeight="1">
      <c r="B133" s="570"/>
      <c r="C133" s="472" t="s">
        <v>3709</v>
      </c>
      <c r="D133" s="1583" t="s">
        <v>3707</v>
      </c>
      <c r="E133" s="77" t="s">
        <v>219</v>
      </c>
      <c r="F133" s="1175">
        <v>45658</v>
      </c>
      <c r="G133" s="1175">
        <v>45992</v>
      </c>
      <c r="H133" s="1537" t="s">
        <v>2930</v>
      </c>
      <c r="I133" s="1307" t="s">
        <v>463</v>
      </c>
      <c r="J133" s="1159"/>
      <c r="K133" s="1159"/>
      <c r="L133" s="1159">
        <v>11.5</v>
      </c>
      <c r="M133" s="1159">
        <f t="shared" si="6"/>
        <v>11.5</v>
      </c>
      <c r="N133" s="1159">
        <v>11.5</v>
      </c>
      <c r="O133" s="42"/>
      <c r="P133" s="1730" t="s">
        <v>475</v>
      </c>
      <c r="R133" s="1232"/>
      <c r="S133" s="1232"/>
      <c r="T133" s="1232"/>
      <c r="U133" s="1232"/>
    </row>
    <row r="134" spans="1:21" ht="42" customHeight="1">
      <c r="B134" s="570"/>
      <c r="C134" s="472" t="s">
        <v>3710</v>
      </c>
      <c r="D134" s="579" t="s">
        <v>2965</v>
      </c>
      <c r="E134" s="576" t="s">
        <v>219</v>
      </c>
      <c r="F134" s="443">
        <v>45658</v>
      </c>
      <c r="G134" s="443">
        <v>45992</v>
      </c>
      <c r="H134" s="580" t="s">
        <v>2930</v>
      </c>
      <c r="I134" s="1158" t="s">
        <v>463</v>
      </c>
      <c r="J134" s="322"/>
      <c r="K134" s="322"/>
      <c r="L134" s="322">
        <v>17.399999999999999</v>
      </c>
      <c r="M134" s="322">
        <f t="shared" si="6"/>
        <v>17.399999999999999</v>
      </c>
      <c r="N134" s="322">
        <v>17.399999999999999</v>
      </c>
      <c r="O134" s="573"/>
      <c r="P134" s="1730" t="s">
        <v>475</v>
      </c>
      <c r="R134" s="1232"/>
      <c r="S134" s="1232"/>
      <c r="T134" s="1232"/>
      <c r="U134" s="1232"/>
    </row>
    <row r="135" spans="1:21" ht="42" customHeight="1">
      <c r="B135" s="570"/>
      <c r="C135" s="472" t="s">
        <v>3711</v>
      </c>
      <c r="D135" s="579" t="s">
        <v>2968</v>
      </c>
      <c r="E135" s="576" t="s">
        <v>219</v>
      </c>
      <c r="F135" s="443">
        <v>45658</v>
      </c>
      <c r="G135" s="443">
        <v>45992</v>
      </c>
      <c r="H135" s="580" t="s">
        <v>2930</v>
      </c>
      <c r="I135" s="1158" t="s">
        <v>463</v>
      </c>
      <c r="J135" s="322"/>
      <c r="K135" s="322"/>
      <c r="L135" s="322">
        <v>18.7</v>
      </c>
      <c r="M135" s="322">
        <f t="shared" si="6"/>
        <v>18.7</v>
      </c>
      <c r="N135" s="322">
        <v>18.7</v>
      </c>
      <c r="O135" s="573"/>
      <c r="P135" s="1730" t="s">
        <v>475</v>
      </c>
      <c r="R135" s="1232"/>
      <c r="S135" s="1232"/>
      <c r="T135" s="1232"/>
      <c r="U135" s="1232"/>
    </row>
    <row r="136" spans="1:21" ht="30.75" customHeight="1">
      <c r="A136" s="14"/>
      <c r="B136" s="572"/>
      <c r="C136" s="554"/>
      <c r="D136" s="2450" t="s">
        <v>900</v>
      </c>
      <c r="E136" s="2450"/>
      <c r="F136" s="1313"/>
      <c r="G136" s="1313"/>
      <c r="H136" s="1313"/>
      <c r="I136" s="1313"/>
      <c r="J136" s="1314"/>
      <c r="K136" s="1314"/>
      <c r="L136" s="1314"/>
      <c r="M136" s="1314"/>
      <c r="N136" s="1315"/>
      <c r="O136" s="1315"/>
      <c r="P136" s="1731"/>
      <c r="R136" s="1301"/>
      <c r="S136" s="1301"/>
      <c r="T136" s="1301"/>
      <c r="U136" s="1301"/>
    </row>
    <row r="137" spans="1:21" ht="54" customHeight="1">
      <c r="A137" s="14"/>
      <c r="B137" s="572"/>
      <c r="C137" s="472" t="s">
        <v>3715</v>
      </c>
      <c r="D137" s="472" t="s">
        <v>3758</v>
      </c>
      <c r="E137" s="1157" t="s">
        <v>219</v>
      </c>
      <c r="F137" s="471">
        <v>45658</v>
      </c>
      <c r="G137" s="471">
        <v>45992</v>
      </c>
      <c r="H137" s="1589" t="s">
        <v>3764</v>
      </c>
      <c r="I137" s="1158" t="s">
        <v>3483</v>
      </c>
      <c r="J137" s="1159"/>
      <c r="K137" s="1159"/>
      <c r="L137" s="1159">
        <v>1.1000000000000001</v>
      </c>
      <c r="M137" s="1159">
        <f>SUM(J137:L137)</f>
        <v>1.1000000000000001</v>
      </c>
      <c r="N137" s="1159">
        <v>1.1000000000000001</v>
      </c>
      <c r="O137" s="573"/>
      <c r="P137" s="1730" t="s">
        <v>3761</v>
      </c>
      <c r="R137" s="1301"/>
      <c r="S137" s="1301"/>
      <c r="T137" s="1301"/>
      <c r="U137" s="1301"/>
    </row>
    <row r="138" spans="1:21" ht="54" customHeight="1">
      <c r="A138" s="14"/>
      <c r="B138" s="572"/>
      <c r="C138" s="472" t="s">
        <v>3756</v>
      </c>
      <c r="D138" s="472" t="s">
        <v>2974</v>
      </c>
      <c r="E138" s="1157" t="s">
        <v>219</v>
      </c>
      <c r="F138" s="471">
        <v>45658</v>
      </c>
      <c r="G138" s="471">
        <v>45992</v>
      </c>
      <c r="H138" s="1589" t="s">
        <v>3765</v>
      </c>
      <c r="I138" s="1158" t="s">
        <v>3483</v>
      </c>
      <c r="J138" s="1159"/>
      <c r="K138" s="1159"/>
      <c r="L138" s="1159">
        <v>20</v>
      </c>
      <c r="M138" s="1159">
        <f>SUM(J138:L138)</f>
        <v>20</v>
      </c>
      <c r="N138" s="1159">
        <v>20</v>
      </c>
      <c r="O138" s="573"/>
      <c r="P138" s="1502" t="s">
        <v>3760</v>
      </c>
      <c r="R138" s="1301"/>
      <c r="S138" s="1301"/>
      <c r="T138" s="1301"/>
      <c r="U138" s="1301"/>
    </row>
    <row r="139" spans="1:21" ht="54" customHeight="1">
      <c r="A139" s="14"/>
      <c r="B139" s="572"/>
      <c r="C139" s="472" t="s">
        <v>3757</v>
      </c>
      <c r="D139" s="472" t="s">
        <v>3755</v>
      </c>
      <c r="E139" s="1157" t="s">
        <v>219</v>
      </c>
      <c r="F139" s="471">
        <v>45658</v>
      </c>
      <c r="G139" s="471">
        <v>45992</v>
      </c>
      <c r="H139" s="1589" t="s">
        <v>3766</v>
      </c>
      <c r="I139" s="1158" t="s">
        <v>3483</v>
      </c>
      <c r="J139" s="1159"/>
      <c r="K139" s="1159"/>
      <c r="L139" s="1159">
        <v>0.6</v>
      </c>
      <c r="M139" s="1159">
        <f>SUM(J139:L139)</f>
        <v>0.6</v>
      </c>
      <c r="N139" s="573"/>
      <c r="O139" s="573"/>
      <c r="P139" s="573"/>
      <c r="R139" s="1301"/>
      <c r="S139" s="1301"/>
      <c r="T139" s="1301"/>
      <c r="U139" s="1301"/>
    </row>
    <row r="140" spans="1:21" ht="33.75" customHeight="1">
      <c r="A140" s="14"/>
      <c r="B140" s="572"/>
      <c r="C140" s="2458" t="s">
        <v>433</v>
      </c>
      <c r="D140" s="2458"/>
      <c r="E140" s="2458"/>
      <c r="F140" s="2458"/>
      <c r="G140" s="2458"/>
      <c r="H140" s="2458"/>
      <c r="I140" s="2458"/>
      <c r="J140" s="1733">
        <f>SUM(J62:J139)</f>
        <v>50</v>
      </c>
      <c r="K140" s="1733">
        <f>SUM(K62:K139)</f>
        <v>41.287999999999997</v>
      </c>
      <c r="L140" s="1733">
        <f>SUM(L62:L139)</f>
        <v>331.41</v>
      </c>
      <c r="M140" s="1733">
        <f>SUM(M62:M139)</f>
        <v>422.69799999999992</v>
      </c>
      <c r="N140" s="1735">
        <f>SUM(N62:N139)</f>
        <v>314.78500000000003</v>
      </c>
      <c r="O140" s="1734"/>
      <c r="P140" s="1734"/>
      <c r="R140" s="1301"/>
      <c r="S140" s="1301"/>
      <c r="T140" s="1301"/>
      <c r="U140" s="1301"/>
    </row>
    <row r="141" spans="1:21" ht="33.75" customHeight="1">
      <c r="C141" s="2451" t="s">
        <v>601</v>
      </c>
      <c r="D141" s="2452"/>
      <c r="E141" s="2452"/>
      <c r="F141" s="2452"/>
      <c r="G141" s="2452"/>
      <c r="H141" s="2452"/>
      <c r="I141" s="2452"/>
      <c r="J141" s="306"/>
      <c r="K141" s="306"/>
      <c r="L141" s="306"/>
      <c r="M141" s="306"/>
      <c r="N141" s="306"/>
      <c r="O141" s="306"/>
      <c r="P141" s="306"/>
    </row>
    <row r="142" spans="1:21" ht="24.75" customHeight="1">
      <c r="C142" s="218"/>
      <c r="D142" s="188" t="s">
        <v>602</v>
      </c>
      <c r="E142" s="305"/>
      <c r="F142" s="303"/>
      <c r="G142" s="303"/>
      <c r="H142" s="305"/>
      <c r="I142" s="307"/>
      <c r="J142" s="103"/>
      <c r="K142" s="103"/>
      <c r="L142" s="103"/>
      <c r="M142" s="102"/>
      <c r="N142" s="103"/>
      <c r="O142" s="103"/>
      <c r="P142" s="103"/>
    </row>
    <row r="143" spans="1:21" ht="24" customHeight="1">
      <c r="C143" s="1193" t="s">
        <v>603</v>
      </c>
      <c r="D143" s="187" t="s">
        <v>492</v>
      </c>
      <c r="E143" s="305"/>
      <c r="F143" s="305"/>
      <c r="G143" s="305"/>
      <c r="H143" s="132"/>
      <c r="I143" s="307"/>
      <c r="J143" s="103"/>
      <c r="K143" s="103"/>
      <c r="L143" s="103"/>
      <c r="M143" s="102"/>
      <c r="N143" s="103"/>
      <c r="O143" s="103"/>
      <c r="P143" s="103"/>
    </row>
    <row r="144" spans="1:21" ht="72">
      <c r="C144" s="1193" t="s">
        <v>604</v>
      </c>
      <c r="D144" s="45" t="s">
        <v>605</v>
      </c>
      <c r="E144" s="1196" t="s">
        <v>414</v>
      </c>
      <c r="F144" s="443">
        <v>45658</v>
      </c>
      <c r="G144" s="443">
        <v>45992</v>
      </c>
      <c r="H144" s="132" t="s">
        <v>415</v>
      </c>
      <c r="I144" s="1417" t="s">
        <v>23</v>
      </c>
      <c r="J144" s="103"/>
      <c r="K144" s="103">
        <v>2</v>
      </c>
      <c r="L144" s="103"/>
      <c r="M144" s="102">
        <f>SUM(K144:L144)</f>
        <v>2</v>
      </c>
      <c r="N144" s="103"/>
      <c r="O144" s="103"/>
      <c r="P144" s="103"/>
    </row>
    <row r="145" spans="3:16" ht="48">
      <c r="C145" s="1193" t="s">
        <v>606</v>
      </c>
      <c r="D145" s="45" t="s">
        <v>607</v>
      </c>
      <c r="E145" s="1196" t="s">
        <v>414</v>
      </c>
      <c r="F145" s="443">
        <v>45658</v>
      </c>
      <c r="G145" s="443">
        <v>45992</v>
      </c>
      <c r="H145" s="132" t="s">
        <v>244</v>
      </c>
      <c r="I145" s="1417" t="s">
        <v>23</v>
      </c>
      <c r="J145" s="103"/>
      <c r="K145" s="103"/>
      <c r="L145" s="103">
        <v>0.4</v>
      </c>
      <c r="M145" s="102">
        <f>SUM(K145:L145)</f>
        <v>0.4</v>
      </c>
      <c r="N145" s="103"/>
      <c r="O145" s="103"/>
      <c r="P145" s="103"/>
    </row>
    <row r="146" spans="3:16" ht="48">
      <c r="C146" s="1193" t="s">
        <v>608</v>
      </c>
      <c r="D146" s="45" t="s">
        <v>609</v>
      </c>
      <c r="E146" s="1196" t="s">
        <v>414</v>
      </c>
      <c r="F146" s="443">
        <v>45658</v>
      </c>
      <c r="G146" s="443">
        <v>45992</v>
      </c>
      <c r="H146" s="132" t="s">
        <v>610</v>
      </c>
      <c r="I146" s="1417" t="s">
        <v>23</v>
      </c>
      <c r="J146" s="103"/>
      <c r="K146" s="103"/>
      <c r="L146" s="103">
        <v>2</v>
      </c>
      <c r="M146" s="102">
        <f>SUM(K146:L146)</f>
        <v>2</v>
      </c>
      <c r="N146" s="103"/>
      <c r="O146" s="103"/>
      <c r="P146" s="103"/>
    </row>
    <row r="147" spans="3:16">
      <c r="C147" s="1193" t="s">
        <v>611</v>
      </c>
      <c r="D147" s="372" t="s">
        <v>422</v>
      </c>
      <c r="E147" s="1196"/>
      <c r="F147" s="303"/>
      <c r="G147" s="303"/>
      <c r="H147" s="132"/>
      <c r="I147" s="1417"/>
      <c r="J147" s="103"/>
      <c r="K147" s="103"/>
      <c r="L147" s="103"/>
      <c r="M147" s="102"/>
      <c r="N147" s="103"/>
      <c r="O147" s="103"/>
      <c r="P147" s="103"/>
    </row>
    <row r="148" spans="3:16" ht="46.5" customHeight="1">
      <c r="C148" s="1193" t="s">
        <v>612</v>
      </c>
      <c r="D148" s="45" t="s">
        <v>613</v>
      </c>
      <c r="E148" s="1196" t="s">
        <v>414</v>
      </c>
      <c r="F148" s="443">
        <v>45658</v>
      </c>
      <c r="G148" s="443">
        <v>45992</v>
      </c>
      <c r="H148" s="132" t="s">
        <v>243</v>
      </c>
      <c r="I148" s="1417" t="s">
        <v>23</v>
      </c>
      <c r="J148" s="103"/>
      <c r="K148" s="103">
        <v>2</v>
      </c>
      <c r="L148" s="103"/>
      <c r="M148" s="102">
        <f>SUM(K148:L148)</f>
        <v>2</v>
      </c>
      <c r="N148" s="103"/>
      <c r="O148" s="103"/>
      <c r="P148" s="103"/>
    </row>
    <row r="149" spans="3:16" ht="35.25" customHeight="1">
      <c r="C149" s="2453" t="s">
        <v>614</v>
      </c>
      <c r="D149" s="2453"/>
      <c r="E149" s="2453"/>
      <c r="F149" s="2453"/>
      <c r="G149" s="2453"/>
      <c r="H149" s="2453"/>
      <c r="I149" s="2453"/>
      <c r="J149" s="1323"/>
      <c r="K149" s="1323">
        <f>SUM(K144:K148)</f>
        <v>4</v>
      </c>
      <c r="L149" s="1323">
        <f>SUM(L144:L148)</f>
        <v>2.4</v>
      </c>
      <c r="M149" s="1323">
        <f>SUM(K149:L149)</f>
        <v>6.4</v>
      </c>
      <c r="N149" s="1323"/>
      <c r="O149" s="1323"/>
      <c r="P149" s="1323"/>
    </row>
    <row r="150" spans="3:16" ht="28.5" customHeight="1">
      <c r="C150" s="2451" t="s">
        <v>615</v>
      </c>
      <c r="D150" s="2452"/>
      <c r="E150" s="2452"/>
      <c r="F150" s="2452"/>
      <c r="G150" s="2452"/>
      <c r="H150" s="2452"/>
      <c r="I150" s="2452"/>
      <c r="J150" s="308"/>
      <c r="K150" s="308"/>
      <c r="L150" s="308"/>
      <c r="M150" s="308"/>
      <c r="N150" s="308"/>
      <c r="O150" s="308"/>
      <c r="P150" s="308"/>
    </row>
    <row r="151" spans="3:16" ht="24.75" customHeight="1">
      <c r="C151" s="1193"/>
      <c r="D151" s="372" t="s">
        <v>602</v>
      </c>
      <c r="E151" s="1418"/>
      <c r="F151" s="309"/>
      <c r="G151" s="309"/>
      <c r="H151" s="43"/>
      <c r="I151" s="310"/>
      <c r="J151" s="311"/>
      <c r="K151" s="311"/>
      <c r="L151" s="311"/>
      <c r="M151" s="311"/>
      <c r="N151" s="312"/>
      <c r="O151" s="312"/>
      <c r="P151" s="312"/>
    </row>
    <row r="152" spans="3:16">
      <c r="C152" s="1193" t="s">
        <v>616</v>
      </c>
      <c r="D152" s="187" t="s">
        <v>492</v>
      </c>
      <c r="E152" s="1227"/>
      <c r="F152" s="305"/>
      <c r="G152" s="305"/>
      <c r="H152" s="132"/>
      <c r="I152" s="310"/>
      <c r="J152" s="311"/>
      <c r="K152" s="311"/>
      <c r="L152" s="311"/>
      <c r="M152" s="311"/>
      <c r="N152" s="312"/>
      <c r="O152" s="312"/>
      <c r="P152" s="312"/>
    </row>
    <row r="153" spans="3:16" ht="36">
      <c r="C153" s="1193" t="s">
        <v>617</v>
      </c>
      <c r="D153" s="45" t="s">
        <v>618</v>
      </c>
      <c r="E153" s="57" t="s">
        <v>416</v>
      </c>
      <c r="F153" s="443">
        <v>45658</v>
      </c>
      <c r="G153" s="443">
        <v>45992</v>
      </c>
      <c r="H153" s="43" t="s">
        <v>417</v>
      </c>
      <c r="I153" s="206" t="s">
        <v>23</v>
      </c>
      <c r="J153" s="102"/>
      <c r="K153" s="102"/>
      <c r="L153" s="102">
        <v>0.35</v>
      </c>
      <c r="M153" s="102">
        <f>SUM(K153:L153)</f>
        <v>0.35</v>
      </c>
      <c r="N153" s="247"/>
      <c r="O153" s="313"/>
      <c r="P153" s="313"/>
    </row>
    <row r="154" spans="3:16" ht="21" customHeight="1">
      <c r="C154" s="1193" t="s">
        <v>619</v>
      </c>
      <c r="D154" s="372" t="s">
        <v>422</v>
      </c>
      <c r="E154" s="1227"/>
      <c r="F154" s="303"/>
      <c r="G154" s="303"/>
      <c r="H154" s="132"/>
      <c r="I154" s="206"/>
      <c r="J154" s="102"/>
      <c r="K154" s="102"/>
      <c r="L154" s="102"/>
      <c r="M154" s="102"/>
      <c r="N154" s="247"/>
      <c r="O154" s="313"/>
      <c r="P154" s="313"/>
    </row>
    <row r="155" spans="3:16" ht="122.25" customHeight="1">
      <c r="C155" s="1193" t="s">
        <v>3654</v>
      </c>
      <c r="D155" s="45" t="s">
        <v>620</v>
      </c>
      <c r="E155" s="57" t="s">
        <v>416</v>
      </c>
      <c r="F155" s="443">
        <v>45658</v>
      </c>
      <c r="G155" s="443">
        <v>45992</v>
      </c>
      <c r="H155" s="43" t="s">
        <v>621</v>
      </c>
      <c r="I155" s="206" t="s">
        <v>23</v>
      </c>
      <c r="J155" s="102"/>
      <c r="K155" s="102">
        <v>1</v>
      </c>
      <c r="L155" s="102">
        <v>1</v>
      </c>
      <c r="M155" s="102">
        <f>SUM(K155:L155)</f>
        <v>2</v>
      </c>
      <c r="N155" s="103">
        <v>2</v>
      </c>
      <c r="O155" s="313"/>
      <c r="P155" s="102" t="s">
        <v>242</v>
      </c>
    </row>
    <row r="156" spans="3:16" ht="42.75" customHeight="1">
      <c r="C156" s="1537" t="s">
        <v>3656</v>
      </c>
      <c r="D156" s="1583" t="s">
        <v>3652</v>
      </c>
      <c r="E156" s="77" t="s">
        <v>416</v>
      </c>
      <c r="F156" s="1175">
        <v>45658</v>
      </c>
      <c r="G156" s="1175">
        <v>45992</v>
      </c>
      <c r="H156" s="157" t="s">
        <v>3767</v>
      </c>
      <c r="I156" s="325" t="s">
        <v>23</v>
      </c>
      <c r="J156" s="104"/>
      <c r="K156" s="104">
        <v>0.41199999999999998</v>
      </c>
      <c r="L156" s="104"/>
      <c r="M156" s="104">
        <f>SUM(K156:L156)</f>
        <v>0.41199999999999998</v>
      </c>
      <c r="N156" s="112"/>
      <c r="O156" s="104"/>
      <c r="P156" s="104"/>
    </row>
    <row r="157" spans="3:16" ht="43.5" customHeight="1">
      <c r="C157" s="1537" t="s">
        <v>3657</v>
      </c>
      <c r="D157" s="1583" t="s">
        <v>3557</v>
      </c>
      <c r="E157" s="77" t="s">
        <v>416</v>
      </c>
      <c r="F157" s="1175">
        <v>45658</v>
      </c>
      <c r="G157" s="1175">
        <v>45992</v>
      </c>
      <c r="H157" s="157" t="s">
        <v>3768</v>
      </c>
      <c r="I157" s="325" t="s">
        <v>23</v>
      </c>
      <c r="J157" s="104"/>
      <c r="K157" s="104">
        <v>0.248</v>
      </c>
      <c r="L157" s="104"/>
      <c r="M157" s="104">
        <f>SUM(K157:L157)</f>
        <v>0.248</v>
      </c>
      <c r="N157" s="112"/>
      <c r="O157" s="104"/>
      <c r="P157" s="104"/>
    </row>
    <row r="158" spans="3:16" ht="45.75" customHeight="1">
      <c r="C158" s="1537" t="s">
        <v>3658</v>
      </c>
      <c r="D158" s="1583" t="s">
        <v>3653</v>
      </c>
      <c r="E158" s="77" t="s">
        <v>416</v>
      </c>
      <c r="F158" s="1175">
        <v>45658</v>
      </c>
      <c r="G158" s="1175">
        <v>45992</v>
      </c>
      <c r="H158" s="157" t="s">
        <v>3769</v>
      </c>
      <c r="I158" s="325" t="s">
        <v>23</v>
      </c>
      <c r="J158" s="104"/>
      <c r="K158" s="104">
        <v>0.64200000000000002</v>
      </c>
      <c r="L158" s="104"/>
      <c r="M158" s="104">
        <f>SUM(K158:L158)</f>
        <v>0.64200000000000002</v>
      </c>
      <c r="N158" s="112"/>
      <c r="O158" s="104"/>
      <c r="P158" s="104"/>
    </row>
    <row r="159" spans="3:16" ht="57" customHeight="1">
      <c r="C159" s="1193" t="s">
        <v>3655</v>
      </c>
      <c r="D159" s="45" t="s">
        <v>622</v>
      </c>
      <c r="E159" s="57" t="s">
        <v>416</v>
      </c>
      <c r="F159" s="443">
        <v>45658</v>
      </c>
      <c r="G159" s="443">
        <v>45992</v>
      </c>
      <c r="H159" s="43" t="s">
        <v>623</v>
      </c>
      <c r="I159" s="206" t="s">
        <v>23</v>
      </c>
      <c r="J159" s="102"/>
      <c r="K159" s="102">
        <v>1</v>
      </c>
      <c r="L159" s="102"/>
      <c r="M159" s="102">
        <f>SUM(K159:L159)</f>
        <v>1</v>
      </c>
      <c r="N159" s="103">
        <v>1</v>
      </c>
      <c r="O159" s="313"/>
      <c r="P159" s="102" t="s">
        <v>241</v>
      </c>
    </row>
    <row r="160" spans="3:16" ht="36.75" customHeight="1">
      <c r="C160" s="2447" t="s">
        <v>624</v>
      </c>
      <c r="D160" s="2448"/>
      <c r="E160" s="2448"/>
      <c r="F160" s="2448"/>
      <c r="G160" s="2448"/>
      <c r="H160" s="2448"/>
      <c r="I160" s="2449"/>
      <c r="J160" s="1324"/>
      <c r="K160" s="1324">
        <f>SUM(K153:K159)</f>
        <v>3.302</v>
      </c>
      <c r="L160" s="1324">
        <f>SUM(L153:L159)</f>
        <v>1.35</v>
      </c>
      <c r="M160" s="1324">
        <f>SUM(M153:M159)</f>
        <v>4.6519999999999992</v>
      </c>
      <c r="N160" s="1324">
        <f>SUM(N153:N159)</f>
        <v>3</v>
      </c>
      <c r="O160" s="1324"/>
      <c r="P160" s="1325"/>
    </row>
    <row r="161" spans="3:18" ht="45" customHeight="1">
      <c r="C161" s="1723"/>
      <c r="D161" s="1724" t="s">
        <v>3685</v>
      </c>
      <c r="E161" s="1725"/>
      <c r="F161" s="1725"/>
      <c r="G161" s="1725"/>
      <c r="H161" s="1725"/>
      <c r="I161" s="1726"/>
      <c r="J161" s="1727">
        <f t="shared" ref="J161:P161" si="7">J140+J149+J160</f>
        <v>50</v>
      </c>
      <c r="K161" s="1727">
        <f t="shared" si="7"/>
        <v>48.589999999999996</v>
      </c>
      <c r="L161" s="1727">
        <f t="shared" si="7"/>
        <v>335.16</v>
      </c>
      <c r="M161" s="1727">
        <f t="shared" si="7"/>
        <v>433.74999999999989</v>
      </c>
      <c r="N161" s="1727">
        <f t="shared" si="7"/>
        <v>317.78500000000003</v>
      </c>
      <c r="O161" s="1727">
        <f t="shared" si="7"/>
        <v>0</v>
      </c>
      <c r="P161" s="1727">
        <f t="shared" si="7"/>
        <v>0</v>
      </c>
    </row>
    <row r="162" spans="3:18" ht="39.75" customHeight="1">
      <c r="C162" s="314"/>
      <c r="D162" s="1322" t="s">
        <v>3684</v>
      </c>
      <c r="E162" s="1316"/>
      <c r="F162" s="1316"/>
      <c r="G162" s="1316"/>
      <c r="H162" s="1316"/>
      <c r="I162" s="1317"/>
      <c r="J162" s="1328">
        <f t="shared" ref="J162:P162" si="8">J57+J161</f>
        <v>116</v>
      </c>
      <c r="K162" s="1328">
        <f t="shared" si="8"/>
        <v>119.41</v>
      </c>
      <c r="L162" s="1328">
        <f t="shared" si="8"/>
        <v>401.72</v>
      </c>
      <c r="M162" s="1328">
        <f t="shared" si="8"/>
        <v>637.12999999999988</v>
      </c>
      <c r="N162" s="1732">
        <f t="shared" si="8"/>
        <v>318.48500000000001</v>
      </c>
      <c r="O162" s="1732">
        <f t="shared" si="8"/>
        <v>19.95</v>
      </c>
      <c r="P162" s="1328">
        <f t="shared" si="8"/>
        <v>0</v>
      </c>
    </row>
    <row r="163" spans="3:18" ht="44.25" customHeight="1">
      <c r="C163" s="201"/>
      <c r="D163" s="201"/>
      <c r="E163" s="201"/>
      <c r="F163" s="201"/>
      <c r="G163" s="201"/>
      <c r="H163" s="201"/>
      <c r="I163" s="201"/>
      <c r="J163" s="201"/>
      <c r="K163" s="1326"/>
      <c r="L163" s="201"/>
      <c r="M163" s="1233"/>
      <c r="N163" s="201"/>
      <c r="O163" s="201"/>
      <c r="P163" s="201"/>
    </row>
    <row r="164" spans="3:18">
      <c r="C164" s="201"/>
      <c r="D164" s="201"/>
      <c r="E164" s="201"/>
      <c r="F164" s="201"/>
      <c r="G164" s="201"/>
      <c r="H164" s="201"/>
      <c r="I164" s="201"/>
      <c r="J164" s="317"/>
      <c r="K164" s="317"/>
      <c r="L164" s="317"/>
      <c r="M164" s="317"/>
      <c r="N164" s="201"/>
      <c r="O164" s="201"/>
      <c r="P164" s="201"/>
    </row>
    <row r="165" spans="3:18" ht="30.75" customHeight="1">
      <c r="C165" s="201"/>
      <c r="D165" s="201"/>
      <c r="E165" s="201"/>
      <c r="F165" s="201"/>
      <c r="G165" s="201"/>
      <c r="H165" s="201"/>
      <c r="I165" s="201"/>
      <c r="J165" s="201"/>
      <c r="K165" s="201"/>
      <c r="L165" s="201"/>
      <c r="M165" s="1327"/>
      <c r="N165" s="201"/>
      <c r="O165" s="201"/>
      <c r="P165" s="201"/>
    </row>
    <row r="166" spans="3:18" ht="15.75">
      <c r="C166" s="201"/>
      <c r="D166" s="201"/>
      <c r="E166" s="201"/>
      <c r="F166" s="201"/>
      <c r="G166" s="201"/>
      <c r="H166" s="201"/>
      <c r="I166" s="201"/>
      <c r="J166" s="201"/>
      <c r="K166" s="201"/>
      <c r="L166" s="201"/>
      <c r="M166" s="201"/>
      <c r="N166" s="201"/>
      <c r="P166" s="201"/>
      <c r="R166" s="1173"/>
    </row>
    <row r="167" spans="3:18" ht="15.75">
      <c r="C167" s="201"/>
      <c r="D167" s="201"/>
      <c r="E167" s="201"/>
      <c r="F167" s="201"/>
      <c r="G167" s="201"/>
      <c r="H167" s="201"/>
      <c r="I167" s="201"/>
      <c r="J167" s="201"/>
      <c r="K167" s="201"/>
      <c r="L167" s="201"/>
      <c r="M167" s="201"/>
      <c r="N167" s="201"/>
      <c r="O167" s="201"/>
      <c r="P167" s="201"/>
      <c r="R167" s="1173"/>
    </row>
    <row r="168" spans="3:18">
      <c r="C168" s="201"/>
      <c r="D168" s="201"/>
      <c r="E168" s="201"/>
      <c r="F168" s="201"/>
      <c r="G168" s="201"/>
      <c r="H168" s="201"/>
      <c r="I168" s="201"/>
      <c r="J168" s="201"/>
      <c r="K168" s="201"/>
      <c r="L168" s="201"/>
      <c r="M168" s="201"/>
      <c r="N168" s="201"/>
      <c r="O168" s="201"/>
      <c r="P168" s="201"/>
      <c r="R168" s="60"/>
    </row>
    <row r="169" spans="3:18">
      <c r="C169" s="201"/>
      <c r="D169" s="201"/>
      <c r="E169" s="201"/>
      <c r="F169" s="201"/>
      <c r="G169" s="201"/>
      <c r="H169" s="201"/>
      <c r="I169" s="201"/>
      <c r="J169" s="201"/>
      <c r="K169" s="201"/>
      <c r="L169" s="201"/>
      <c r="M169" s="201"/>
      <c r="N169" s="201"/>
      <c r="O169" s="201"/>
      <c r="P169" s="201"/>
      <c r="R169" s="60"/>
    </row>
    <row r="170" spans="3:18">
      <c r="C170" s="201"/>
      <c r="D170" s="201"/>
      <c r="E170" s="201"/>
      <c r="F170" s="201"/>
      <c r="G170" s="201"/>
      <c r="H170" s="201"/>
      <c r="I170" s="201"/>
      <c r="J170" s="201"/>
      <c r="K170" s="201"/>
      <c r="L170" s="201"/>
      <c r="M170" s="201"/>
      <c r="N170" s="201"/>
      <c r="O170" s="201"/>
      <c r="P170" s="201"/>
      <c r="R170" s="60"/>
    </row>
    <row r="171" spans="3:18">
      <c r="C171" s="315"/>
      <c r="D171" s="2228"/>
      <c r="E171" s="2228"/>
      <c r="F171" s="2228"/>
      <c r="G171" s="2228"/>
      <c r="H171" s="2228"/>
      <c r="I171" s="2228"/>
      <c r="J171" s="2229"/>
      <c r="K171" s="2229"/>
      <c r="L171" s="2229"/>
      <c r="M171" s="2229"/>
      <c r="N171" s="315"/>
      <c r="O171" s="315"/>
      <c r="P171" s="315"/>
    </row>
    <row r="172" spans="3:18">
      <c r="C172" s="316"/>
      <c r="D172" s="2190"/>
      <c r="E172" s="2190"/>
      <c r="F172" s="2190"/>
      <c r="G172" s="2190"/>
      <c r="H172" s="2190"/>
      <c r="I172" s="2190"/>
      <c r="J172" s="2191"/>
      <c r="K172" s="2191"/>
      <c r="L172" s="2191"/>
      <c r="M172" s="2191"/>
      <c r="N172" s="316"/>
      <c r="O172" s="316"/>
      <c r="P172" s="316"/>
    </row>
    <row r="173" spans="3:18" ht="33" customHeight="1">
      <c r="C173" s="201"/>
      <c r="D173" s="201"/>
      <c r="E173" s="201"/>
      <c r="F173" s="201"/>
      <c r="G173" s="201"/>
      <c r="H173" s="201"/>
      <c r="I173" s="201"/>
      <c r="J173" s="201"/>
      <c r="K173" s="201"/>
      <c r="L173" s="201"/>
      <c r="M173" s="201"/>
      <c r="N173" s="201"/>
      <c r="O173" s="201"/>
      <c r="P173" s="201"/>
    </row>
    <row r="174" spans="3:18" ht="47.25" customHeight="1">
      <c r="C174" s="201"/>
      <c r="D174" s="201"/>
      <c r="E174" s="2197" t="s">
        <v>248</v>
      </c>
      <c r="F174" s="2197"/>
      <c r="G174" s="2197"/>
      <c r="H174" s="2197"/>
      <c r="I174" s="2197" t="s">
        <v>9</v>
      </c>
      <c r="J174" s="2197"/>
      <c r="K174" s="2197"/>
      <c r="L174" s="2197"/>
      <c r="M174" s="2222" t="s">
        <v>901</v>
      </c>
      <c r="N174" s="2222"/>
      <c r="O174" s="201"/>
      <c r="P174" s="201"/>
    </row>
    <row r="175" spans="3:18" ht="43.5" customHeight="1">
      <c r="C175" s="201"/>
      <c r="D175" s="201"/>
      <c r="E175" s="2197"/>
      <c r="F175" s="2197"/>
      <c r="G175" s="2197"/>
      <c r="H175" s="2197"/>
      <c r="I175" s="1530" t="s">
        <v>249</v>
      </c>
      <c r="J175" s="1530" t="s">
        <v>125</v>
      </c>
      <c r="K175" s="1530" t="s">
        <v>250</v>
      </c>
      <c r="L175" s="1530" t="s">
        <v>251</v>
      </c>
      <c r="M175" s="1530" t="s">
        <v>896</v>
      </c>
      <c r="N175" s="1530" t="s">
        <v>897</v>
      </c>
      <c r="O175" s="92"/>
      <c r="P175" s="201"/>
    </row>
    <row r="176" spans="3:18" ht="24.95" customHeight="1">
      <c r="C176" s="201"/>
      <c r="D176" s="201"/>
      <c r="E176" s="93" t="s">
        <v>252</v>
      </c>
      <c r="F176" s="93"/>
      <c r="G176" s="93"/>
      <c r="H176" s="96"/>
      <c r="I176" s="1375"/>
      <c r="J176" s="1375"/>
      <c r="K176" s="1375"/>
      <c r="L176" s="1375"/>
      <c r="M176" s="1375"/>
      <c r="N176" s="1375"/>
      <c r="O176" s="201"/>
      <c r="P176" s="201"/>
    </row>
    <row r="177" spans="3:16" ht="24.95" customHeight="1">
      <c r="C177" s="201"/>
      <c r="D177" s="201"/>
      <c r="E177" s="96" t="s">
        <v>253</v>
      </c>
      <c r="F177" s="97"/>
      <c r="G177" s="97"/>
      <c r="H177" s="97"/>
      <c r="I177" s="1375"/>
      <c r="J177" s="1375"/>
      <c r="K177" s="1375"/>
      <c r="L177" s="1375"/>
      <c r="M177" s="1375"/>
      <c r="N177" s="1375"/>
      <c r="O177" s="201"/>
      <c r="P177" s="201"/>
    </row>
    <row r="178" spans="3:16" ht="24.95" customHeight="1">
      <c r="C178" s="201"/>
      <c r="D178" s="201"/>
      <c r="E178" s="94" t="s">
        <v>254</v>
      </c>
      <c r="F178" s="95"/>
      <c r="G178" s="95"/>
      <c r="H178" s="95"/>
      <c r="I178" s="1375"/>
      <c r="J178" s="1736"/>
      <c r="K178" s="1736"/>
      <c r="L178" s="1736"/>
      <c r="M178" s="1375"/>
      <c r="N178" s="1375"/>
      <c r="O178" s="201"/>
      <c r="P178" s="201"/>
    </row>
    <row r="179" spans="3:16" ht="24.95" customHeight="1">
      <c r="C179" s="201"/>
      <c r="D179" s="201"/>
      <c r="E179" s="94"/>
      <c r="F179" s="95" t="s">
        <v>255</v>
      </c>
      <c r="G179" s="95"/>
      <c r="H179" s="95"/>
      <c r="I179" s="1375"/>
      <c r="J179" s="1375"/>
      <c r="K179" s="1375"/>
      <c r="L179" s="1375"/>
      <c r="M179" s="1375"/>
      <c r="N179" s="1375"/>
      <c r="O179" s="201"/>
      <c r="P179" s="201"/>
    </row>
    <row r="180" spans="3:16" ht="24.95" customHeight="1">
      <c r="C180" s="201"/>
      <c r="D180" s="201"/>
      <c r="E180" s="94"/>
      <c r="F180" s="95" t="s">
        <v>256</v>
      </c>
      <c r="G180" s="95"/>
      <c r="H180" s="95"/>
      <c r="I180" s="1737">
        <f t="shared" ref="I180:N180" si="9">J57</f>
        <v>66</v>
      </c>
      <c r="J180" s="1737">
        <f t="shared" si="9"/>
        <v>70.819999999999993</v>
      </c>
      <c r="K180" s="1737">
        <f t="shared" si="9"/>
        <v>66.56</v>
      </c>
      <c r="L180" s="1737">
        <f t="shared" si="9"/>
        <v>203.38000000000002</v>
      </c>
      <c r="M180" s="1737">
        <f t="shared" si="9"/>
        <v>0.7</v>
      </c>
      <c r="N180" s="1737">
        <f t="shared" si="9"/>
        <v>19.95</v>
      </c>
      <c r="O180" s="201"/>
      <c r="P180" s="201"/>
    </row>
    <row r="181" spans="3:16" ht="24.95" customHeight="1">
      <c r="C181" s="201"/>
      <c r="D181" s="201"/>
      <c r="E181" s="94"/>
      <c r="F181" s="95" t="s">
        <v>257</v>
      </c>
      <c r="G181" s="95"/>
      <c r="H181" s="95"/>
      <c r="I181" s="1737">
        <f>J161</f>
        <v>50</v>
      </c>
      <c r="J181" s="1737">
        <f t="shared" ref="J181:N181" si="10">K161</f>
        <v>48.589999999999996</v>
      </c>
      <c r="K181" s="1737">
        <f t="shared" si="10"/>
        <v>335.16</v>
      </c>
      <c r="L181" s="1737">
        <f t="shared" si="10"/>
        <v>433.74999999999989</v>
      </c>
      <c r="M181" s="1304">
        <f t="shared" si="10"/>
        <v>317.78500000000003</v>
      </c>
      <c r="N181" s="1304">
        <f t="shared" si="10"/>
        <v>0</v>
      </c>
      <c r="O181" s="201"/>
      <c r="P181" s="201"/>
    </row>
    <row r="182" spans="3:16" ht="24.95" customHeight="1">
      <c r="C182" s="201"/>
      <c r="D182" s="201"/>
      <c r="E182" s="94"/>
      <c r="F182" s="95"/>
      <c r="G182" s="95"/>
      <c r="H182" s="95"/>
      <c r="I182" s="1375"/>
      <c r="J182" s="327"/>
      <c r="K182" s="327"/>
      <c r="L182" s="327"/>
      <c r="M182" s="1375"/>
      <c r="N182" s="1375"/>
      <c r="O182" s="201"/>
      <c r="P182" s="201"/>
    </row>
    <row r="183" spans="3:16" ht="31.5" customHeight="1">
      <c r="C183" s="201"/>
      <c r="D183" s="201"/>
      <c r="E183" s="1728"/>
      <c r="F183" s="1729" t="s">
        <v>258</v>
      </c>
      <c r="G183" s="1729"/>
      <c r="H183" s="1729"/>
      <c r="I183" s="1406">
        <f t="shared" ref="I183:N183" si="11">SUM(I180:I182)</f>
        <v>116</v>
      </c>
      <c r="J183" s="1406">
        <f t="shared" si="11"/>
        <v>119.41</v>
      </c>
      <c r="K183" s="1406">
        <f t="shared" si="11"/>
        <v>401.72</v>
      </c>
      <c r="L183" s="1406">
        <f t="shared" si="11"/>
        <v>637.12999999999988</v>
      </c>
      <c r="M183" s="1406">
        <f t="shared" si="11"/>
        <v>318.48500000000001</v>
      </c>
      <c r="N183" s="1406">
        <f t="shared" si="11"/>
        <v>19.95</v>
      </c>
      <c r="O183" s="201"/>
      <c r="P183" s="201"/>
    </row>
    <row r="184" spans="3:16">
      <c r="C184" s="201"/>
      <c r="D184" s="201"/>
      <c r="E184" s="201"/>
      <c r="F184" s="201"/>
      <c r="G184" s="201"/>
      <c r="H184" s="201"/>
      <c r="I184" s="201"/>
      <c r="J184" s="201"/>
      <c r="K184" s="201"/>
      <c r="L184" s="317"/>
      <c r="M184" s="201"/>
      <c r="N184" s="201"/>
      <c r="O184" s="201"/>
      <c r="P184" s="201"/>
    </row>
    <row r="185" spans="3:16">
      <c r="C185" s="201"/>
      <c r="D185" s="201"/>
      <c r="E185" s="201"/>
      <c r="F185" s="201"/>
      <c r="G185" s="201"/>
      <c r="H185" s="201"/>
      <c r="I185" s="201"/>
      <c r="J185" s="201"/>
      <c r="K185" s="201"/>
      <c r="L185" s="317"/>
      <c r="M185" s="201"/>
      <c r="N185" s="201"/>
      <c r="O185" s="201"/>
      <c r="P185" s="201"/>
    </row>
    <row r="188" spans="3:16">
      <c r="H188" s="88"/>
    </row>
    <row r="189" spans="3:16">
      <c r="H189" s="88"/>
    </row>
    <row r="190" spans="3:16">
      <c r="M190" s="89"/>
      <c r="N190" s="89"/>
    </row>
    <row r="191" spans="3:16">
      <c r="J191" s="90"/>
      <c r="K191" s="90"/>
      <c r="L191" s="90"/>
      <c r="M191" s="90"/>
      <c r="N191" s="90"/>
    </row>
  </sheetData>
  <mergeCells count="52">
    <mergeCell ref="D136:E136"/>
    <mergeCell ref="C61:P61"/>
    <mergeCell ref="C60:P60"/>
    <mergeCell ref="J171:M171"/>
    <mergeCell ref="D172:E172"/>
    <mergeCell ref="F172:I172"/>
    <mergeCell ref="J172:M172"/>
    <mergeCell ref="C141:I141"/>
    <mergeCell ref="C149:I149"/>
    <mergeCell ref="C150:I150"/>
    <mergeCell ref="M62:M63"/>
    <mergeCell ref="D71:G71"/>
    <mergeCell ref="D82:G82"/>
    <mergeCell ref="D105:E105"/>
    <mergeCell ref="D118:G118"/>
    <mergeCell ref="C140:I140"/>
    <mergeCell ref="E174:H175"/>
    <mergeCell ref="I174:L174"/>
    <mergeCell ref="M174:N174"/>
    <mergeCell ref="C160:I160"/>
    <mergeCell ref="D171:E171"/>
    <mergeCell ref="F171:I171"/>
    <mergeCell ref="L62:L63"/>
    <mergeCell ref="C31:I31"/>
    <mergeCell ref="C32:P32"/>
    <mergeCell ref="H37:H38"/>
    <mergeCell ref="H41:H42"/>
    <mergeCell ref="C56:I56"/>
    <mergeCell ref="C62:C63"/>
    <mergeCell ref="H62:H63"/>
    <mergeCell ref="I62:I63"/>
    <mergeCell ref="J62:J63"/>
    <mergeCell ref="K62:K63"/>
    <mergeCell ref="N62:N63"/>
    <mergeCell ref="O62:O63"/>
    <mergeCell ref="P62:P63"/>
    <mergeCell ref="D68:G68"/>
    <mergeCell ref="C1:P1"/>
    <mergeCell ref="C2:P2"/>
    <mergeCell ref="C3:P3"/>
    <mergeCell ref="C6:C7"/>
    <mergeCell ref="D6:D7"/>
    <mergeCell ref="E6:E7"/>
    <mergeCell ref="F6:G6"/>
    <mergeCell ref="H6:H7"/>
    <mergeCell ref="I6:I7"/>
    <mergeCell ref="J6:M6"/>
    <mergeCell ref="C8:P8"/>
    <mergeCell ref="C9:G9"/>
    <mergeCell ref="C10:P10"/>
    <mergeCell ref="N6:O6"/>
    <mergeCell ref="P6:P7"/>
  </mergeCells>
  <printOptions gridLines="1"/>
  <pageMargins left="0.17" right="0.11811023622047245" top="0.54" bottom="0.44" header="0.31496062992125984" footer="0.22"/>
  <pageSetup paperSize="14" scale="70"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L24"/>
  <sheetViews>
    <sheetView tabSelected="1" workbookViewId="0">
      <selection activeCell="G28" sqref="G28"/>
    </sheetView>
  </sheetViews>
  <sheetFormatPr defaultRowHeight="15"/>
  <cols>
    <col min="3" max="3" width="16.85546875" customWidth="1"/>
    <col min="4" max="4" width="17.85546875" customWidth="1"/>
    <col min="5" max="5" width="10.140625" customWidth="1"/>
    <col min="6" max="6" width="16.42578125" customWidth="1"/>
    <col min="7" max="7" width="23.7109375" customWidth="1"/>
    <col min="8" max="8" width="12.7109375" customWidth="1"/>
    <col min="9" max="9" width="14.85546875" customWidth="1"/>
    <col min="10" max="10" width="14.28515625" customWidth="1"/>
    <col min="11" max="11" width="15.140625" customWidth="1"/>
    <col min="12" max="12" width="15.85546875" customWidth="1"/>
  </cols>
  <sheetData>
    <row r="6" spans="3:12" ht="54" customHeight="1">
      <c r="C6" s="2197" t="s">
        <v>248</v>
      </c>
      <c r="D6" s="2197"/>
      <c r="E6" s="2197"/>
      <c r="F6" s="2197"/>
      <c r="G6" s="2197" t="s">
        <v>9</v>
      </c>
      <c r="H6" s="2197"/>
      <c r="I6" s="2197"/>
      <c r="J6" s="2197"/>
      <c r="K6" s="2222" t="s">
        <v>901</v>
      </c>
      <c r="L6" s="2222"/>
    </row>
    <row r="7" spans="3:12" ht="45">
      <c r="C7" s="2197"/>
      <c r="D7" s="2197"/>
      <c r="E7" s="2197"/>
      <c r="F7" s="2197"/>
      <c r="G7" s="1530" t="s">
        <v>249</v>
      </c>
      <c r="H7" s="1530" t="s">
        <v>125</v>
      </c>
      <c r="I7" s="1530" t="s">
        <v>250</v>
      </c>
      <c r="J7" s="1530" t="s">
        <v>251</v>
      </c>
      <c r="K7" s="1530" t="s">
        <v>896</v>
      </c>
      <c r="L7" s="1530" t="s">
        <v>897</v>
      </c>
    </row>
    <row r="8" spans="3:12" ht="23.1" customHeight="1">
      <c r="C8" s="2460" t="s">
        <v>252</v>
      </c>
      <c r="D8" s="2461"/>
      <c r="E8" s="2461"/>
      <c r="F8" s="2462"/>
      <c r="G8" s="101">
        <v>477.185</v>
      </c>
      <c r="H8" s="101">
        <v>705.63</v>
      </c>
      <c r="I8" s="101">
        <v>562.34500000000003</v>
      </c>
      <c r="J8" s="101">
        <v>1744.86</v>
      </c>
      <c r="K8" s="98">
        <v>123.65</v>
      </c>
      <c r="L8" s="98">
        <v>0</v>
      </c>
    </row>
    <row r="9" spans="3:12" ht="23.1" customHeight="1">
      <c r="C9" s="2460" t="s">
        <v>253</v>
      </c>
      <c r="D9" s="2461"/>
      <c r="E9" s="2461"/>
      <c r="F9" s="2462"/>
      <c r="G9" s="101">
        <v>393.97500000000002</v>
      </c>
      <c r="H9" s="101">
        <v>1203.5465000000002</v>
      </c>
      <c r="I9" s="101">
        <v>753.59999999999991</v>
      </c>
      <c r="J9" s="101">
        <v>2351.1215000000002</v>
      </c>
      <c r="K9" s="98">
        <v>0</v>
      </c>
      <c r="L9" s="98">
        <v>0</v>
      </c>
    </row>
    <row r="10" spans="3:12" ht="23.1" customHeight="1">
      <c r="C10" s="2463" t="s">
        <v>254</v>
      </c>
      <c r="D10" s="2464"/>
      <c r="E10" s="2464"/>
      <c r="F10" s="2465"/>
      <c r="G10" s="98"/>
      <c r="H10" s="99"/>
      <c r="I10" s="99"/>
      <c r="J10" s="99"/>
      <c r="K10" s="98"/>
      <c r="L10" s="98"/>
    </row>
    <row r="11" spans="3:12" ht="23.1" customHeight="1">
      <c r="C11" s="94"/>
      <c r="D11" s="2461" t="s">
        <v>255</v>
      </c>
      <c r="E11" s="2461"/>
      <c r="F11" s="2462"/>
      <c r="G11" s="1749">
        <v>152.69999999999999</v>
      </c>
      <c r="H11" s="99">
        <v>165.25037</v>
      </c>
      <c r="I11" s="99">
        <v>123.85</v>
      </c>
      <c r="J11" s="99">
        <v>441.80036999999999</v>
      </c>
      <c r="K11" s="98">
        <v>0</v>
      </c>
      <c r="L11" s="98">
        <v>0</v>
      </c>
    </row>
    <row r="12" spans="3:12" ht="23.1" customHeight="1">
      <c r="C12" s="94"/>
      <c r="D12" s="2461"/>
      <c r="E12" s="2461"/>
      <c r="F12" s="2462"/>
      <c r="G12" s="1749"/>
      <c r="H12" s="99"/>
      <c r="I12" s="99"/>
      <c r="J12" s="99"/>
      <c r="K12" s="98"/>
      <c r="L12" s="98"/>
    </row>
    <row r="13" spans="3:12" ht="23.1" customHeight="1">
      <c r="C13" s="94"/>
      <c r="D13" s="95" t="s">
        <v>256</v>
      </c>
      <c r="E13" s="95"/>
      <c r="F13" s="1751"/>
      <c r="G13" s="1748">
        <v>66</v>
      </c>
      <c r="H13" s="98">
        <v>70.819999999999993</v>
      </c>
      <c r="I13" s="98">
        <v>66.56</v>
      </c>
      <c r="J13" s="98">
        <v>203.38000000000002</v>
      </c>
      <c r="K13" s="98">
        <v>0.7</v>
      </c>
      <c r="L13" s="98">
        <v>19.95</v>
      </c>
    </row>
    <row r="14" spans="3:12" ht="23.1" customHeight="1">
      <c r="C14" s="94"/>
      <c r="D14" s="95" t="s">
        <v>257</v>
      </c>
      <c r="E14" s="95"/>
      <c r="F14" s="1751"/>
      <c r="G14" s="1748">
        <v>50</v>
      </c>
      <c r="H14" s="98">
        <v>48.589999999999996</v>
      </c>
      <c r="I14" s="98">
        <v>335.16</v>
      </c>
      <c r="J14" s="98">
        <v>433.74999999999989</v>
      </c>
      <c r="K14" s="98">
        <v>317.78500000000003</v>
      </c>
      <c r="L14" s="98">
        <v>0</v>
      </c>
    </row>
    <row r="15" spans="3:12" ht="23.1" customHeight="1">
      <c r="C15" s="94"/>
      <c r="D15" s="2466"/>
      <c r="E15" s="2466"/>
      <c r="F15" s="2467"/>
      <c r="G15" s="1747">
        <v>116</v>
      </c>
      <c r="H15" s="99">
        <v>119.41</v>
      </c>
      <c r="I15" s="99">
        <v>401.72</v>
      </c>
      <c r="J15" s="99">
        <v>637.12999999999988</v>
      </c>
      <c r="K15" s="98"/>
      <c r="L15" s="98"/>
    </row>
    <row r="16" spans="3:12" ht="23.1" customHeight="1">
      <c r="C16" s="1753"/>
      <c r="D16" s="2468"/>
      <c r="E16" s="2468"/>
      <c r="F16" s="2469"/>
      <c r="G16" s="1747"/>
      <c r="H16" s="99"/>
      <c r="I16" s="99"/>
      <c r="J16" s="99"/>
      <c r="K16" s="98"/>
      <c r="L16" s="98"/>
    </row>
    <row r="17" spans="3:12" ht="33.75" customHeight="1">
      <c r="C17" s="1754"/>
      <c r="D17" s="1757" t="s">
        <v>258</v>
      </c>
      <c r="E17" s="1755"/>
      <c r="F17" s="1756"/>
      <c r="G17" s="1752">
        <v>1139.8600000000001</v>
      </c>
      <c r="H17" s="1498">
        <v>2193.8368700000001</v>
      </c>
      <c r="I17" s="1498">
        <v>1841.5149999999999</v>
      </c>
      <c r="J17" s="1498">
        <v>5174.92</v>
      </c>
      <c r="K17" s="1498">
        <v>442.13500000000005</v>
      </c>
      <c r="L17" s="1498">
        <v>19.95</v>
      </c>
    </row>
    <row r="23" spans="3:12" ht="15" customHeight="1">
      <c r="C23" s="2228" t="s">
        <v>245</v>
      </c>
      <c r="D23" s="2228"/>
      <c r="E23" s="2228"/>
      <c r="G23" s="2228" t="s">
        <v>3196</v>
      </c>
      <c r="H23" s="2228"/>
      <c r="I23" s="2229" t="s">
        <v>246</v>
      </c>
      <c r="J23" s="2229"/>
      <c r="K23" s="2229"/>
      <c r="L23" s="2229"/>
    </row>
    <row r="24" spans="3:12" ht="15" customHeight="1">
      <c r="C24" s="2459" t="s">
        <v>3771</v>
      </c>
      <c r="D24" s="2459"/>
      <c r="E24" s="2459"/>
      <c r="G24" s="2190" t="s">
        <v>3770</v>
      </c>
      <c r="H24" s="2190"/>
      <c r="I24" s="2191" t="s">
        <v>247</v>
      </c>
      <c r="J24" s="2191"/>
      <c r="K24" s="2191"/>
      <c r="L24" s="2191"/>
    </row>
  </sheetData>
  <mergeCells count="16">
    <mergeCell ref="G23:H23"/>
    <mergeCell ref="G24:H24"/>
    <mergeCell ref="C6:F7"/>
    <mergeCell ref="G6:J6"/>
    <mergeCell ref="K6:L6"/>
    <mergeCell ref="C24:E24"/>
    <mergeCell ref="C23:E23"/>
    <mergeCell ref="I24:L24"/>
    <mergeCell ref="C8:F8"/>
    <mergeCell ref="C9:F9"/>
    <mergeCell ref="C10:F10"/>
    <mergeCell ref="D11:F11"/>
    <mergeCell ref="D12:F12"/>
    <mergeCell ref="D15:F15"/>
    <mergeCell ref="D16:F16"/>
    <mergeCell ref="I23:L23"/>
  </mergeCells>
  <pageMargins left="0.6" right="0.70866141732283472" top="0.74803149606299213" bottom="0.74803149606299213" header="0.31496062992125984" footer="0.31496062992125984"/>
  <pageSetup paperSize="14" scale="7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FINAL AIP 2025 (Dev Ad)</vt:lpstr>
      <vt:lpstr>FINAL AIP 2025 (Social) </vt:lpstr>
      <vt:lpstr>FINAL AIP 2025 (Economic)</vt:lpstr>
      <vt:lpstr>FINAL AIP 2025 (Envi and Infra)</vt:lpstr>
      <vt:lpstr>Sheet2</vt:lpstr>
      <vt:lpstr>'FINAL AIP 2025 (Dev Ad)'!Print_Area</vt:lpstr>
      <vt:lpstr>'FINAL AIP 2025 (Economic)'!Print_Area</vt:lpstr>
      <vt:lpstr>'FINAL AIP 2025 (Envi and Infra)'!Print_Area</vt:lpstr>
      <vt:lpstr>'FINAL AIP 2025 (Social) '!Print_Area</vt:lpstr>
      <vt:lpstr>'FINAL AIP 2025 (Dev Ad)'!Print_Titles</vt:lpstr>
      <vt:lpstr>'FINAL AIP 2025 (Economic)'!Print_Titles</vt:lpstr>
      <vt:lpstr>'FINAL AIP 2025 (Envi and Infra)'!Print_Titles</vt:lpstr>
      <vt:lpstr>'FINAL AIP 2025 (Social)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edp.admin</dc:creator>
  <cp:lastModifiedBy>CBO-EMY VELASCO</cp:lastModifiedBy>
  <cp:lastPrinted>2025-05-06T06:58:20Z</cp:lastPrinted>
  <dcterms:created xsi:type="dcterms:W3CDTF">2018-02-27T15:59:02Z</dcterms:created>
  <dcterms:modified xsi:type="dcterms:W3CDTF">2025-05-06T07:05:18Z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173DD81BCB9B46B6916C2E4EA5A9ABB8</vt:lpwstr>
  </property>
  <property fmtid="{D5CDD505-2E9C-101B-9397-08002B2CF9AE}" pid="3" name="KSOProductBuildVer">
    <vt:lpwstr>1033-11.2.0.10463</vt:lpwstr>
  </property>
</Properties>
</file>