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GOV\2023 Transparency Reports\Annual Reports\"/>
    </mc:Choice>
  </mc:AlternateContent>
  <bookViews>
    <workbookView xWindow="0" yWindow="0" windowWidth="28800" windowHeight="12435"/>
  </bookViews>
  <sheets>
    <sheet name="APP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18" i="1" l="1"/>
  <c r="I193" i="1" l="1"/>
  <c r="I188" i="1" l="1"/>
  <c r="I185" i="1"/>
  <c r="I183" i="1"/>
  <c r="I175" i="1" l="1"/>
  <c r="I174" i="1"/>
  <c r="I162" i="1" l="1"/>
  <c r="I161" i="1" l="1"/>
  <c r="I159" i="1"/>
  <c r="I160" i="1"/>
  <c r="I157" i="1" l="1"/>
  <c r="I156" i="1" l="1"/>
  <c r="I153" i="1" l="1"/>
  <c r="I149" i="1" l="1"/>
  <c r="I148" i="1"/>
  <c r="I133" i="1" l="1"/>
  <c r="I132" i="1"/>
  <c r="I131" i="1"/>
  <c r="I126" i="1" l="1"/>
  <c r="M121" i="1" l="1"/>
  <c r="I121" i="1"/>
  <c r="I119" i="1"/>
  <c r="I118" i="1"/>
  <c r="I117" i="1"/>
  <c r="I115" i="1"/>
  <c r="I110" i="1" l="1"/>
  <c r="I109" i="1"/>
  <c r="I101" i="1"/>
  <c r="I103" i="1"/>
  <c r="I102" i="1"/>
  <c r="I95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I76" i="1" l="1"/>
  <c r="I71" i="1" l="1"/>
  <c r="I73" i="1"/>
  <c r="I69" i="1"/>
  <c r="I67" i="1"/>
  <c r="I64" i="1" l="1"/>
  <c r="I63" i="1"/>
  <c r="I54" i="1" l="1"/>
  <c r="I52" i="1" l="1"/>
  <c r="I51" i="1"/>
  <c r="I46" i="1"/>
  <c r="I41" i="1" l="1"/>
  <c r="G41" i="1" s="1"/>
  <c r="I40" i="1"/>
  <c r="I38" i="1"/>
  <c r="G38" i="1" s="1"/>
  <c r="M36" i="1"/>
  <c r="M618" i="1" s="1"/>
  <c r="K36" i="1"/>
  <c r="I35" i="1"/>
  <c r="I34" i="1"/>
  <c r="G37" i="1"/>
  <c r="G39" i="1"/>
  <c r="G40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616" i="1"/>
  <c r="I31" i="1"/>
  <c r="I28" i="1"/>
  <c r="I27" i="1"/>
  <c r="I618" i="1" s="1"/>
  <c r="G36" i="1" l="1"/>
  <c r="K618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3" i="1"/>
  <c r="G9" i="1" l="1"/>
  <c r="J9" i="1" s="1"/>
  <c r="G618" i="1"/>
</calcChain>
</file>

<file path=xl/sharedStrings.xml><?xml version="1.0" encoding="utf-8"?>
<sst xmlns="http://schemas.openxmlformats.org/spreadsheetml/2006/main" count="782" uniqueCount="323">
  <si>
    <t>FDP Form 4a - Annual Procurement Plan or Procurement List, by Office or Department</t>
  </si>
  <si>
    <t>ANNUAL PROCUREMENT PLAN</t>
  </si>
  <si>
    <t>CY 2023</t>
  </si>
  <si>
    <t>LOCAL GOVERNMENT UNIT OF NAGA CITY</t>
  </si>
  <si>
    <t>Planned Amount</t>
  </si>
  <si>
    <t>Regular</t>
  </si>
  <si>
    <t>Contingency</t>
  </si>
  <si>
    <t>Total</t>
  </si>
  <si>
    <t>Date Submitted: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</si>
  <si>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</si>
  <si>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</si>
  <si>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</si>
  <si>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</si>
  <si>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</si>
  <si>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</si>
  <si>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</si>
  <si>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</si>
  <si>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</si>
  <si>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</si>
  <si>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Bicol Central Station</t>
  </si>
  <si>
    <t>TOTAL</t>
  </si>
  <si>
    <t>This is to certify that the above procurement plan is in accordance with the objective of this Office.</t>
  </si>
  <si>
    <t>Page</t>
  </si>
  <si>
    <t>of</t>
  </si>
  <si>
    <t>Plan Control No. NA</t>
  </si>
  <si>
    <t>Department/Office: (ALL)</t>
  </si>
  <si>
    <t>CSWDO</t>
  </si>
  <si>
    <t>3291-00-00-05</t>
  </si>
  <si>
    <t>Department/Office Name</t>
  </si>
  <si>
    <t>Office and Janitorial Supplies</t>
  </si>
  <si>
    <t>Postage &amp; Courier Expenses</t>
  </si>
  <si>
    <t>3293-04-00-00</t>
  </si>
  <si>
    <t>8421-00-00-03</t>
  </si>
  <si>
    <r>
      <t>Welfare Goods (Paskohan sa Barangay)</t>
    </r>
    <r>
      <rPr>
        <vertAlign val="superscript"/>
        <sz val="9"/>
        <color theme="1"/>
        <rFont val="Calisto MT"/>
        <family val="1"/>
      </rPr>
      <t>1</t>
    </r>
  </si>
  <si>
    <t>Janitorial Supplies</t>
  </si>
  <si>
    <t>Office Supplies</t>
  </si>
  <si>
    <t>8422-00-00-07</t>
  </si>
  <si>
    <t>Medical, Dental &amp; Laboratory Supplies</t>
  </si>
  <si>
    <t>Laboratory Reagents &amp; Supplies</t>
  </si>
  <si>
    <t>Other Hospital Supplies &amp; Materials</t>
  </si>
  <si>
    <t>Office &amp; Janitorial Supplies</t>
  </si>
  <si>
    <t>Radiology Supplies</t>
  </si>
  <si>
    <t>8422-00-00-06</t>
  </si>
  <si>
    <t>Drugs &amp; Medicines</t>
  </si>
  <si>
    <t>HSDO/Naga City Urban Poor Federation Inc.</t>
  </si>
  <si>
    <t>Training &amp; Office Supplies</t>
  </si>
  <si>
    <t>NA</t>
  </si>
  <si>
    <t>13232-01-00-00</t>
  </si>
  <si>
    <t>OCA/JMR Center for Good Governance</t>
  </si>
  <si>
    <t>Meals, Prizes, and Stipends</t>
  </si>
  <si>
    <t>Office Acronym</t>
  </si>
  <si>
    <t>NCH</t>
  </si>
  <si>
    <t>HSDO/NCUPFI</t>
  </si>
  <si>
    <t>OCA/JMRCGG</t>
  </si>
  <si>
    <t>3000-000-2-3-15-001-000-000</t>
  </si>
  <si>
    <t>Person with Disability Affairs Office</t>
  </si>
  <si>
    <t>PDAO</t>
  </si>
  <si>
    <t>R&amp;M - Machinery and Equipment (Office Equipment)</t>
  </si>
  <si>
    <t>R&amp;M - Transportation Equipment (Motor vehicle)</t>
  </si>
  <si>
    <t>Ink Supplies - PWD ID and Office Printers</t>
  </si>
  <si>
    <t>Office Furnitures &amp; Fixtures</t>
  </si>
  <si>
    <t>Printing &amp; Publication</t>
  </si>
  <si>
    <t>Q1 Amount</t>
  </si>
  <si>
    <t>Q2 Amount</t>
  </si>
  <si>
    <t>Q3 Amount</t>
  </si>
  <si>
    <t>Q4 Amount</t>
  </si>
  <si>
    <t>3000-000-2-3-15-004-000-000</t>
  </si>
  <si>
    <t>3000-000-2-3-15-002-000-000</t>
  </si>
  <si>
    <t>Livelihood Seminars and Skills Training Expenses</t>
  </si>
  <si>
    <t>Community-Based Rehabilitation Expenses</t>
  </si>
  <si>
    <t>3000-000-2-3-15-011-000-000</t>
  </si>
  <si>
    <t>Medical Assistance (Eye Check-Up) for PWDs</t>
  </si>
  <si>
    <t>3000-000-2-3-15-012-000-000</t>
  </si>
  <si>
    <t>3000-000-2-3-15-014-000-000</t>
  </si>
  <si>
    <t>Assistive Devices for PWDs</t>
  </si>
  <si>
    <t>AIP Ref Code</t>
  </si>
  <si>
    <t>3000-000-2-3-15-019-000-000</t>
  </si>
  <si>
    <t>PWDs Activities Meals Expenses</t>
  </si>
  <si>
    <t>PWD Month Expenses</t>
  </si>
  <si>
    <t>3000-000-2-3-15-021-000-000</t>
  </si>
  <si>
    <t>Food Provision for Bedridden and Abandoned PWDs</t>
  </si>
  <si>
    <t>3000-000-2-3-15-029-000-000</t>
  </si>
  <si>
    <t>PWD Birthday Cakes</t>
  </si>
  <si>
    <t>3000-000-2-3-15-030-000-000</t>
  </si>
  <si>
    <t>PDAO Building Maintenance</t>
  </si>
  <si>
    <t>3000-000-2-3-15-036-000-000</t>
  </si>
  <si>
    <t>Meal Expenses</t>
  </si>
  <si>
    <t>Expenses on RCB Eye Chek-Up and Surgery (Operation Klaro)</t>
  </si>
  <si>
    <t>CEO</t>
  </si>
  <si>
    <t>BCS</t>
  </si>
  <si>
    <t>8451-00-00-02 to 03</t>
  </si>
  <si>
    <t>8451-00-00-03</t>
  </si>
  <si>
    <t>8451-00-00-04</t>
  </si>
  <si>
    <t>Terminal Building and Premises Maintenance</t>
  </si>
  <si>
    <t>8451-00-00-08</t>
  </si>
  <si>
    <t>Printing of Accountable Forms &amp; Pass</t>
  </si>
  <si>
    <t>8453-01-00-02</t>
  </si>
  <si>
    <t>8453-01-00-03</t>
  </si>
  <si>
    <t>8453-02-00-01</t>
  </si>
  <si>
    <t>CSWDO/Naga City Womens Home</t>
  </si>
  <si>
    <t>CSWDO/NCWH</t>
  </si>
  <si>
    <t>Homelife Services (Food Supplies)</t>
  </si>
  <si>
    <t>Other Maintenance Expenses</t>
  </si>
  <si>
    <t>CAccO</t>
  </si>
  <si>
    <t>Office Documents Racks</t>
  </si>
  <si>
    <t>11071-00-01</t>
  </si>
  <si>
    <t>Office Equipment (ICT)</t>
  </si>
  <si>
    <t>Office Equipment (Aircon)</t>
  </si>
  <si>
    <t>11072-00-01</t>
  </si>
  <si>
    <t>Capacity Development Program/Activities</t>
  </si>
  <si>
    <t>11072-00-04</t>
  </si>
  <si>
    <t>CAgO</t>
  </si>
  <si>
    <t>Security, Emergency &amp; Medical Kits</t>
  </si>
  <si>
    <t>Water, Power, &amp; Communication Utilities</t>
  </si>
  <si>
    <t>Seedlings, Fertilizers, &amp; Chemicals</t>
  </si>
  <si>
    <t>R&amp;M - Machinery and Equipment (Agri &amp; Forestry Equipment)</t>
  </si>
  <si>
    <t>8000-2-2-8711-0</t>
  </si>
  <si>
    <t>Expenses for Agricultural Program &amp; Extension Services</t>
  </si>
  <si>
    <t>1000-21-9940 (1) 4</t>
  </si>
  <si>
    <t>CDRRMO</t>
  </si>
  <si>
    <t>Infrastructure Audit Expenses</t>
  </si>
  <si>
    <t>1000-21-9940 (1) 6</t>
  </si>
  <si>
    <t>Equipment for Disaster Emergency Operations Center</t>
  </si>
  <si>
    <t>1000-21-9940 (1) 7</t>
  </si>
  <si>
    <t>1000-21-9940 (1) 9</t>
  </si>
  <si>
    <t>Review and Update: City DRR Plans</t>
  </si>
  <si>
    <t>Review and Update: Barangay DRR Plans</t>
  </si>
  <si>
    <t>Resiliency Programs &amp; Activities</t>
  </si>
  <si>
    <t>1000-21-9940 (1) 12</t>
  </si>
  <si>
    <t>1000-21-9940 (1) 11</t>
  </si>
  <si>
    <t>Emergency Drill and Community Preparedness Activities</t>
  </si>
  <si>
    <t>1000-21-9940 (1) 19~20</t>
  </si>
  <si>
    <t>Trainings &amp; Workshops Expenses</t>
  </si>
  <si>
    <t>Medical Supplies</t>
  </si>
  <si>
    <t>Medical Supplies: Infection Prevention Program</t>
  </si>
  <si>
    <t>Medical Supplies &amp; Kits: Emergency Response Team</t>
  </si>
  <si>
    <t>1000-21-9940 (1) 33</t>
  </si>
  <si>
    <t>1000-21-9940 (1) 18</t>
  </si>
  <si>
    <t>Maintenance of EWS</t>
  </si>
  <si>
    <t>1000-21-9940 (1) 30</t>
  </si>
  <si>
    <t>1103-00-00-01</t>
  </si>
  <si>
    <t>Civil Registry Office</t>
  </si>
  <si>
    <t>CCRO</t>
  </si>
  <si>
    <t>Disaster and Risk Reduction Mgt Office</t>
  </si>
  <si>
    <t>Accountant's Office</t>
  </si>
  <si>
    <t>Agriculturists Office</t>
  </si>
  <si>
    <t>Social Welfare and Development Office</t>
  </si>
  <si>
    <t>City Hospital</t>
  </si>
  <si>
    <t>Accountable Forms</t>
  </si>
  <si>
    <t>Mobile Registration, Mass Wedding, &amp; Other Campaigns</t>
  </si>
  <si>
    <t>1102-00-00-00</t>
  </si>
  <si>
    <t>R&amp;M - Furnitures &amp; Fixtures</t>
  </si>
  <si>
    <t>1101-00-00-02</t>
  </si>
  <si>
    <t>8000-000-2-1-10-002-000-000</t>
  </si>
  <si>
    <t>Engineering Office</t>
  </si>
  <si>
    <t>R&amp;M - Infra Assets (Road Networks)</t>
  </si>
  <si>
    <t>R&amp;M - Infra Assets (Other Infrastructure Assets)</t>
  </si>
  <si>
    <t>R&amp;M - Building &amp; Other Structures (Building)</t>
  </si>
  <si>
    <t>R&amp;M - Building and Other Structures (Hospital &amp; Health Center)</t>
  </si>
  <si>
    <t>R&amp;M - Machinery and Equipment (Const. &amp; Heavy Equipment)</t>
  </si>
  <si>
    <t>R&amp;M - Transportation Equipment (Service/Motor Vehicle)</t>
  </si>
  <si>
    <t>R&amp;M - Other Property Plant and Equipment</t>
  </si>
  <si>
    <t xml:space="preserve">Repairs and Fabrications of Various Furnitures and Fixtures </t>
  </si>
  <si>
    <t>1231-01-00-00</t>
  </si>
  <si>
    <t>Human Resource Mgt Office</t>
  </si>
  <si>
    <t>CHRMO</t>
  </si>
  <si>
    <t>Training Expenses (Meals)</t>
  </si>
  <si>
    <t>1233-01-00-01</t>
  </si>
  <si>
    <t>1231-00-00-03</t>
  </si>
  <si>
    <t>Population &amp; Nutrition Office</t>
  </si>
  <si>
    <t>CPNO</t>
  </si>
  <si>
    <t>Food Assistance:  Rice, Monggo, Sugar, Cocoa, Skimmed Milk, Soya Beans</t>
  </si>
  <si>
    <t>Food Assistance:  Breadmaking</t>
  </si>
  <si>
    <t>Food Assistance:  Supplemental Milk for Lactating Mothers</t>
  </si>
  <si>
    <t>Food Assistance:  Supplemental Milk for the Elderly</t>
  </si>
  <si>
    <t>Food Assistance:  Supplemental Milk for Malnourished Mothers</t>
  </si>
  <si>
    <t>Food Assistance:  Hotlunch</t>
  </si>
  <si>
    <t>Micronutrient Supplementation</t>
  </si>
  <si>
    <t>Breastfeeding Advocacy</t>
  </si>
  <si>
    <t>Deworming</t>
  </si>
  <si>
    <t>Coordination, Planning, &amp; Surveillance</t>
  </si>
  <si>
    <t>Laptop for BNS</t>
  </si>
  <si>
    <t>Nutrition Related Activities &amp; Materials</t>
  </si>
  <si>
    <t>Drugs &amp; Medicines for Family Planning</t>
  </si>
  <si>
    <t>Medical Supplies for Family Planning</t>
  </si>
  <si>
    <t>Hardware Materials for Furniture Fabrication</t>
  </si>
  <si>
    <t>Nutrition and Family Planning IEC</t>
  </si>
  <si>
    <t>GAD Seminars/Workshops</t>
  </si>
  <si>
    <t>Adolescent Health &amp; Development</t>
  </si>
  <si>
    <t>Population and Development Integration Program</t>
  </si>
  <si>
    <t>Landscaping &amp; Maintenance of Parks/ Plazas/Monuments</t>
  </si>
  <si>
    <t>Parks &amp; Recreational Facilities Mgt Office</t>
  </si>
  <si>
    <t>OCA/CPRFMO</t>
  </si>
  <si>
    <t>1000-2-2-1031 (7)-5</t>
  </si>
  <si>
    <t>1000-2-2-1031 (7)-5-5</t>
  </si>
  <si>
    <t>1000-2-2-1031 (7)-5-6</t>
  </si>
  <si>
    <t>R&amp;M - Machinery &amp; Equipment (Machinery)</t>
  </si>
  <si>
    <t>1000-2-2-1031 (7)-5-7</t>
  </si>
  <si>
    <t>R&amp;M - Machinery &amp; Equipment (Other Machinery)</t>
  </si>
  <si>
    <t>1000-2-2-1031 (7)-5-8</t>
  </si>
  <si>
    <t>R&amp;M - Transportation Equipment (Motor Vehicles)</t>
  </si>
  <si>
    <t>R&amp;M - Transportation Equipment (Other Transportation)</t>
  </si>
  <si>
    <t>1000-2-2-1031 (7)-5-9</t>
  </si>
  <si>
    <t>1000-2-2-1031 (7)-5-10</t>
  </si>
  <si>
    <t>1000-2-2-1031 (7)-5-12</t>
  </si>
  <si>
    <t>Allocation for Unforeseen R&amp;M (All Macheneries)</t>
  </si>
  <si>
    <t>1000-2-2-1031 (7)-5-14</t>
  </si>
  <si>
    <t>Chemical and Filtering Supplies</t>
  </si>
  <si>
    <t>1000-2-1-1091-3</t>
  </si>
  <si>
    <t>Treasurer's Office</t>
  </si>
  <si>
    <t>CTO</t>
  </si>
  <si>
    <t>Supplies &amp; Materials for BOSS</t>
  </si>
  <si>
    <t>R&amp;M - Machinery &amp; Equipment (Office Equipment)</t>
  </si>
  <si>
    <t>1000-2-1-1091-1</t>
  </si>
  <si>
    <t>8000-2-1-8721-001-002-000</t>
  </si>
  <si>
    <t>Veterinary Office</t>
  </si>
  <si>
    <t>CVO</t>
  </si>
  <si>
    <t>8000-2-1-8721-001-005-000</t>
  </si>
  <si>
    <t>Internet Subsciption</t>
  </si>
  <si>
    <t>Rabies Control &amp; Eradication</t>
  </si>
  <si>
    <t>Stray Dog Elimination Expenses</t>
  </si>
  <si>
    <t>Animal Health &amp; Livestock Production Supplies &amp; Materials</t>
  </si>
  <si>
    <t>8000-2-1-8721-002-001-000</t>
  </si>
  <si>
    <t>8000-2-1-8721-002-002-000</t>
  </si>
  <si>
    <t>8000-2-1-8721-002-003-000</t>
  </si>
  <si>
    <t>Meat Inspection Supplies</t>
  </si>
  <si>
    <t xml:space="preserve">Dog Pound Maintenance </t>
  </si>
  <si>
    <t>Office IEC and Monitoring Activities</t>
  </si>
  <si>
    <t>8000-2-1-8721-003-002-000</t>
  </si>
  <si>
    <t>8000-2-1-8721-003-001-000</t>
  </si>
  <si>
    <t>ENRO</t>
  </si>
  <si>
    <t>Environment &amp; Natural Resources Office</t>
  </si>
  <si>
    <t>8000-000-2-2-05-001-000-000</t>
  </si>
  <si>
    <t>Local Industry Network on Adopt a Waterways Program</t>
  </si>
  <si>
    <t>800-000-2-2-05-004-000-000</t>
  </si>
  <si>
    <t>Biodiversity Monitoring System (Ordinance No. 2017-026)</t>
  </si>
  <si>
    <t>Enforcement of City Environmental Ordinances</t>
  </si>
  <si>
    <t>800-000-2-2-05-012-000-000</t>
  </si>
  <si>
    <t>800-000-2-2-05-008-000-000</t>
  </si>
  <si>
    <t>Air Quality Management Service Program</t>
  </si>
  <si>
    <t>800-000-2-2-05-013-000-000</t>
  </si>
  <si>
    <t>Noise Pollution Management Program</t>
  </si>
  <si>
    <t>800-000-2-2-05-014-000-000</t>
  </si>
  <si>
    <t>IEC on Environmental Awareness</t>
  </si>
  <si>
    <t>800-000-2-2-05-016-000-000</t>
  </si>
  <si>
    <t>IEC on Zero Emission Transportation</t>
  </si>
  <si>
    <t>800-000-2-2-05-017-000-000</t>
  </si>
  <si>
    <t>Materials for Naga River Management</t>
  </si>
  <si>
    <t>800-000-2-2-05-018-000-000</t>
  </si>
  <si>
    <t>800-000-2-2-05-019-000-000</t>
  </si>
  <si>
    <t>Supplies &amp; Materials for Disaster/Hazard Preparedness</t>
  </si>
  <si>
    <t xml:space="preserve">Supplies &amp; Materials for Watershed Management </t>
  </si>
  <si>
    <t>Repair of MINP Visitors Area</t>
  </si>
  <si>
    <t>3000-000-2-3-17-024-000-000</t>
  </si>
  <si>
    <t>HSDO/BAYADNIHAN</t>
  </si>
  <si>
    <t>Housing Settlements &amp; Development Office</t>
  </si>
  <si>
    <t>HSDO/NCUDHB</t>
  </si>
  <si>
    <t xml:space="preserve">Subsidy for Urban Gardening &amp; Greening </t>
  </si>
  <si>
    <t>3000-000-2-3-17-027-000-000</t>
  </si>
  <si>
    <t>3000-000-2-3-17-029-000-000</t>
  </si>
  <si>
    <t>3000-000-2-3-17-028-000-000</t>
  </si>
  <si>
    <t>OCA/i-GOV</t>
  </si>
  <si>
    <t>i-Governance Program</t>
  </si>
  <si>
    <t>1202-01-00-03</t>
  </si>
  <si>
    <t>1202-01-00-00</t>
  </si>
  <si>
    <t>3000-000-2-3-12-001-001-000</t>
  </si>
  <si>
    <t>Lingkod Barangay Office</t>
  </si>
  <si>
    <t>LBO</t>
  </si>
  <si>
    <t>3000-000-2-3-12-002-001-000</t>
  </si>
  <si>
    <t>3000-000-2-3-12-003-000-000</t>
  </si>
  <si>
    <t>Meals for Calendared Barangay/Lupon/Bankat Activities</t>
  </si>
  <si>
    <t>Metro PESO</t>
  </si>
  <si>
    <t>MPESO</t>
  </si>
  <si>
    <t>Office &amp; Janitorial Supplies (Main)</t>
  </si>
  <si>
    <t>Office &amp; Janitorial Supplies (Job Fair)</t>
  </si>
  <si>
    <t>Office &amp; Janitorial Supplies (Grow Program)</t>
  </si>
  <si>
    <t>8393-02-00-00</t>
  </si>
  <si>
    <t>8393-01-00-00</t>
  </si>
  <si>
    <t>8391-01-00-00</t>
  </si>
  <si>
    <t>Office &amp; Janitorial Supplies (Cooperative Devt Program)</t>
  </si>
  <si>
    <t>Office &amp; Janitorial Supplies (CBTED)</t>
  </si>
  <si>
    <t>8393-02-03-00</t>
  </si>
  <si>
    <t>Office &amp; Janitorial Supplies (MRC)</t>
  </si>
  <si>
    <t>8393-03-00-00</t>
  </si>
  <si>
    <t>Office &amp; Janitorial Supplies (VILUF)</t>
  </si>
  <si>
    <t>8393-04-00-00</t>
  </si>
  <si>
    <t>CMO/NCCW</t>
  </si>
  <si>
    <t>CMO/Council for Women</t>
  </si>
  <si>
    <t>1000-000-2-3</t>
  </si>
  <si>
    <t>Our Lady of Lourdes Infirmary</t>
  </si>
  <si>
    <t>OLLI</t>
  </si>
  <si>
    <t>Medical &amp; Dental Supplies</t>
  </si>
  <si>
    <t>Power, Water, &amp; Communication Utilities</t>
  </si>
  <si>
    <t>R&amp;M - Machinery &amp; Equipment (Medical Equipment)</t>
  </si>
  <si>
    <t>Expenses for Hospital Activities</t>
  </si>
  <si>
    <t>Dietary Supplies &amp; Materials</t>
  </si>
  <si>
    <t>Desktop PC &amp; Peripherals</t>
  </si>
  <si>
    <t>CSWDO/Office of the Sr Citizens Affairs</t>
  </si>
  <si>
    <t>CSWDO/OSCA</t>
  </si>
  <si>
    <t>3000-2-3-10-01-02-01~47</t>
  </si>
  <si>
    <t>3000-2-3-10-01-02-48~50</t>
  </si>
  <si>
    <t>3000-2-3-10-03-08</t>
  </si>
  <si>
    <t>3000-2-3-10-02-04</t>
  </si>
  <si>
    <t>3000-2-3-10-03-09</t>
  </si>
  <si>
    <t>Food Assistance: Christmas Gift Giving for Sr Citizens</t>
  </si>
  <si>
    <t>Food Asssistance:  Indigent Sr Citizens</t>
  </si>
  <si>
    <t>Monthly Rice Assistance for Indigent/Abandoned Sr Citizens</t>
  </si>
  <si>
    <t>3000-2-3-10-03-05</t>
  </si>
  <si>
    <t>3000-2-3-10-03-10</t>
  </si>
  <si>
    <t>Meals for SC Federation &amp; Sr Citizens Activities</t>
  </si>
  <si>
    <t>Emergency Medical Services</t>
  </si>
  <si>
    <t>NCH/EMS</t>
  </si>
  <si>
    <t>Brand New Ambulance</t>
  </si>
  <si>
    <t>Medical Equipment</t>
  </si>
  <si>
    <t>Education, Scholarships and Sports Office (Main)</t>
  </si>
  <si>
    <t>ESSO</t>
  </si>
  <si>
    <t>Rice for QUEEN Program</t>
  </si>
  <si>
    <t>School Supplies &amp; Materials</t>
  </si>
  <si>
    <t xml:space="preserve">ICT Equipment, Peripherals, &amp; Parts </t>
  </si>
  <si>
    <t>Meals &amp; Accommodation (Support to PRC Examination)</t>
  </si>
  <si>
    <t>ATTY. NELSON S. LEGACION</t>
  </si>
  <si>
    <t>Local Chief Executive/City Mayor</t>
  </si>
  <si>
    <r>
      <rPr>
        <vertAlign val="superscript"/>
        <sz val="9"/>
        <color theme="0" tint="-0.499984740745262"/>
        <rFont val="Calisto MT"/>
        <family val="1"/>
      </rPr>
      <t>1</t>
    </r>
    <r>
      <rPr>
        <sz val="9"/>
        <color theme="0" tint="-0.499984740745262"/>
        <rFont val="Calisto MT"/>
        <family val="1"/>
      </rPr>
      <t xml:space="preserve"> 500 grams Bihon, 125g Tuna Sardines, 432g Fruit Cocktail, 385ml Soy Sauce, Cheese, 397g Luncheon Meat, and Rice.  Including labor/services for repacking.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</si>
</sst>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₱&quot;* #,##0.00_-;\-&quot;₱&quot;* #,##0.00_-;_-&quot;₱&quot;* &quot;-&quot;??_-;_-@_-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sto MT"/>
      <family val="1"/>
    </font>
    <font>
      <vertAlign val="superscript"/>
      <sz val="9"/>
      <color theme="1"/>
      <name val="Calisto MT"/>
      <family val="1"/>
    </font>
    <font>
      <b/>
      <sz val="9"/>
      <color theme="1"/>
      <name val="Calisto MT"/>
      <family val="1"/>
    </font>
    <font>
      <sz val="8"/>
      <color theme="1"/>
      <name val="Calisto MT"/>
      <family val="1"/>
    </font>
    <font>
      <b/>
      <sz val="18"/>
      <color theme="1"/>
      <name val="Calisto MT"/>
      <family val="1"/>
    </font>
    <font>
      <b/>
      <sz val="11"/>
      <color theme="1"/>
      <name val="Calisto MT"/>
      <family val="1"/>
    </font>
    <font>
      <sz val="11"/>
      <color theme="0" tint="-0.34998626667073579"/>
      <name val="Calisto MT"/>
      <family val="1"/>
    </font>
    <font>
      <sz val="9"/>
      <color theme="0" tint="-0.499984740745262"/>
      <name val="Calisto MT"/>
      <family val="1"/>
    </font>
    <font>
      <vertAlign val="superscript"/>
      <sz val="9"/>
      <color theme="0" tint="-0.499984740745262"/>
      <name val="Calisto MT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indent="1"/>
    </xf>
    <xf numFmtId="4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4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4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0" borderId="9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4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7"/>
  <sheetViews>
    <sheetView showGridLines="0" tabSelected="1" workbookViewId="0">
      <pane ySplit="12" topLeftCell="A13" activePane="bottomLeft" state="frozen"/>
      <selection pane="bottomLeft"/>
    </sheetView>
  </sheetViews>
  <sheetFormatPr defaultRowHeight="12" x14ac:dyDescent="0.25"/>
  <cols>
    <col min="1" max="1" width="23.42578125" style="1" customWidth="1"/>
    <col min="2" max="2" width="41.28515625" style="1" customWidth="1"/>
    <col min="3" max="3" width="19.42578125" style="1" bestFit="1" customWidth="1"/>
    <col min="4" max="4" width="56" style="1" customWidth="1"/>
    <col min="5" max="5" width="10" style="2" customWidth="1"/>
    <col min="6" max="6" width="10" style="3" customWidth="1"/>
    <col min="7" max="7" width="14.85546875" style="3" customWidth="1"/>
    <col min="8" max="8" width="10" style="3" customWidth="1"/>
    <col min="9" max="9" width="13.85546875" style="2" customWidth="1"/>
    <col min="10" max="10" width="10" style="3" customWidth="1"/>
    <col min="11" max="11" width="14.85546875" style="2" customWidth="1"/>
    <col min="12" max="12" width="10" style="3" customWidth="1"/>
    <col min="13" max="13" width="14.85546875" style="2" customWidth="1"/>
    <col min="14" max="14" width="10" style="3" customWidth="1"/>
    <col min="15" max="15" width="14.85546875" style="2" customWidth="1"/>
    <col min="16" max="16384" width="9.140625" style="1"/>
  </cols>
  <sheetData>
    <row r="1" spans="1:15" x14ac:dyDescent="0.25">
      <c r="A1" s="11" t="s">
        <v>0</v>
      </c>
    </row>
    <row r="2" spans="1:15" ht="14.2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3.25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7" spans="1:15" x14ac:dyDescent="0.25">
      <c r="G7" s="29" t="s">
        <v>4</v>
      </c>
      <c r="H7" s="29"/>
      <c r="I7" s="29"/>
      <c r="J7" s="29"/>
      <c r="K7" s="29"/>
      <c r="L7" s="14" t="s">
        <v>22</v>
      </c>
      <c r="M7" s="6"/>
      <c r="N7" s="3" t="s">
        <v>23</v>
      </c>
      <c r="O7" s="7"/>
    </row>
    <row r="8" spans="1:15" x14ac:dyDescent="0.25">
      <c r="G8" s="34" t="s">
        <v>5</v>
      </c>
      <c r="H8" s="34"/>
      <c r="I8" s="5" t="s">
        <v>6</v>
      </c>
      <c r="J8" s="34" t="s">
        <v>7</v>
      </c>
      <c r="K8" s="34"/>
      <c r="L8" s="14" t="s">
        <v>8</v>
      </c>
      <c r="M8" s="15"/>
      <c r="N8" s="36">
        <v>44999</v>
      </c>
      <c r="O8" s="36"/>
    </row>
    <row r="9" spans="1:15" ht="20.25" customHeight="1" x14ac:dyDescent="0.25">
      <c r="A9" s="8" t="s">
        <v>3</v>
      </c>
      <c r="G9" s="35">
        <f>SUM(G13:G616)</f>
        <v>112719844.69666666</v>
      </c>
      <c r="H9" s="35"/>
      <c r="I9" s="16"/>
      <c r="J9" s="35">
        <f>G9+I9</f>
        <v>112719844.69666666</v>
      </c>
      <c r="K9" s="35"/>
    </row>
    <row r="10" spans="1:15" s="8" customFormat="1" ht="14.25" x14ac:dyDescent="0.25">
      <c r="A10" s="1" t="s">
        <v>24</v>
      </c>
      <c r="B10" s="24"/>
      <c r="C10" s="24"/>
      <c r="D10" s="24"/>
      <c r="E10" s="25"/>
      <c r="F10" s="24"/>
      <c r="G10" s="26" t="s">
        <v>13</v>
      </c>
      <c r="H10" s="27"/>
      <c r="I10" s="27"/>
      <c r="J10" s="27"/>
      <c r="K10" s="27"/>
      <c r="L10" s="27"/>
      <c r="M10" s="27"/>
      <c r="N10" s="27"/>
      <c r="O10" s="28"/>
    </row>
    <row r="11" spans="1:15" s="8" customFormat="1" x14ac:dyDescent="0.25">
      <c r="A11" s="1" t="s">
        <v>25</v>
      </c>
      <c r="B11" s="24"/>
      <c r="C11" s="24"/>
      <c r="D11" s="24"/>
      <c r="E11" s="25"/>
      <c r="F11" s="24"/>
      <c r="G11" s="17"/>
      <c r="H11" s="30" t="s">
        <v>14</v>
      </c>
      <c r="I11" s="30"/>
      <c r="J11" s="31" t="s">
        <v>15</v>
      </c>
      <c r="K11" s="31"/>
      <c r="L11" s="31" t="s">
        <v>16</v>
      </c>
      <c r="M11" s="31"/>
      <c r="N11" s="32" t="s">
        <v>17</v>
      </c>
      <c r="O11" s="33"/>
    </row>
    <row r="12" spans="1:15" s="8" customFormat="1" ht="15.75" customHeight="1" x14ac:dyDescent="0.25">
      <c r="A12" s="12" t="s">
        <v>75</v>
      </c>
      <c r="B12" s="9" t="s">
        <v>28</v>
      </c>
      <c r="C12" s="9" t="s">
        <v>50</v>
      </c>
      <c r="D12" s="9" t="s">
        <v>9</v>
      </c>
      <c r="E12" s="10" t="s">
        <v>10</v>
      </c>
      <c r="F12" s="9" t="s">
        <v>11</v>
      </c>
      <c r="G12" s="13" t="s">
        <v>12</v>
      </c>
      <c r="H12" s="9" t="s">
        <v>18</v>
      </c>
      <c r="I12" s="10" t="s">
        <v>62</v>
      </c>
      <c r="J12" s="9" t="s">
        <v>18</v>
      </c>
      <c r="K12" s="10" t="s">
        <v>63</v>
      </c>
      <c r="L12" s="9" t="s">
        <v>18</v>
      </c>
      <c r="M12" s="10" t="s">
        <v>64</v>
      </c>
      <c r="N12" s="9" t="s">
        <v>18</v>
      </c>
      <c r="O12" s="10" t="s">
        <v>65</v>
      </c>
    </row>
    <row r="13" spans="1:15" x14ac:dyDescent="0.25">
      <c r="A13" s="11" t="s">
        <v>27</v>
      </c>
      <c r="B13" s="1" t="s">
        <v>146</v>
      </c>
      <c r="C13" s="11" t="s">
        <v>26</v>
      </c>
      <c r="D13" s="1" t="s">
        <v>40</v>
      </c>
      <c r="G13" s="2">
        <f>SUM(I13,K13,M13,O13)</f>
        <v>47752</v>
      </c>
      <c r="I13" s="2">
        <v>38508</v>
      </c>
      <c r="O13" s="2">
        <v>9244</v>
      </c>
    </row>
    <row r="14" spans="1:15" x14ac:dyDescent="0.25">
      <c r="A14" s="11" t="s">
        <v>27</v>
      </c>
      <c r="B14" s="1" t="s">
        <v>146</v>
      </c>
      <c r="C14" s="11" t="s">
        <v>26</v>
      </c>
      <c r="D14" s="1" t="s">
        <v>58</v>
      </c>
      <c r="G14" s="2">
        <f t="shared" ref="G14:G616" si="0">SUM(I14,K14,M14,O14)</f>
        <v>115000</v>
      </c>
      <c r="I14" s="2">
        <v>115000</v>
      </c>
    </row>
    <row r="15" spans="1:15" x14ac:dyDescent="0.25">
      <c r="A15" s="11" t="s">
        <v>27</v>
      </c>
      <c r="B15" s="1" t="s">
        <v>146</v>
      </c>
      <c r="C15" s="11" t="s">
        <v>26</v>
      </c>
      <c r="D15" s="1" t="s">
        <v>30</v>
      </c>
      <c r="G15" s="2">
        <f t="shared" si="0"/>
        <v>1000</v>
      </c>
      <c r="I15" s="2">
        <v>1000</v>
      </c>
    </row>
    <row r="16" spans="1:15" ht="13.5" x14ac:dyDescent="0.25">
      <c r="A16" s="11" t="s">
        <v>31</v>
      </c>
      <c r="B16" s="1" t="s">
        <v>146</v>
      </c>
      <c r="C16" s="11" t="s">
        <v>26</v>
      </c>
      <c r="D16" s="1" t="s">
        <v>33</v>
      </c>
      <c r="G16" s="2">
        <f t="shared" si="0"/>
        <v>11019000</v>
      </c>
      <c r="O16" s="2">
        <v>11019000</v>
      </c>
    </row>
    <row r="17" spans="1:15" x14ac:dyDescent="0.25">
      <c r="A17" s="11" t="s">
        <v>32</v>
      </c>
      <c r="B17" s="1" t="s">
        <v>147</v>
      </c>
      <c r="C17" s="11" t="s">
        <v>51</v>
      </c>
      <c r="D17" s="1" t="s">
        <v>39</v>
      </c>
      <c r="G17" s="2">
        <f t="shared" si="0"/>
        <v>332500</v>
      </c>
      <c r="I17" s="2">
        <v>332500</v>
      </c>
    </row>
    <row r="18" spans="1:15" x14ac:dyDescent="0.25">
      <c r="A18" s="11" t="s">
        <v>32</v>
      </c>
      <c r="B18" s="1" t="s">
        <v>147</v>
      </c>
      <c r="C18" s="11" t="s">
        <v>51</v>
      </c>
      <c r="D18" s="1" t="s">
        <v>34</v>
      </c>
      <c r="G18" s="2">
        <f t="shared" si="0"/>
        <v>133000</v>
      </c>
      <c r="I18" s="2">
        <v>133000</v>
      </c>
    </row>
    <row r="19" spans="1:15" x14ac:dyDescent="0.25">
      <c r="A19" s="11" t="s">
        <v>32</v>
      </c>
      <c r="B19" s="1" t="s">
        <v>147</v>
      </c>
      <c r="C19" s="11" t="s">
        <v>51</v>
      </c>
      <c r="D19" s="1" t="s">
        <v>35</v>
      </c>
      <c r="G19" s="2">
        <f t="shared" si="0"/>
        <v>232750</v>
      </c>
      <c r="I19" s="2">
        <v>232750</v>
      </c>
    </row>
    <row r="20" spans="1:15" x14ac:dyDescent="0.25">
      <c r="A20" s="11" t="s">
        <v>36</v>
      </c>
      <c r="B20" s="1" t="s">
        <v>147</v>
      </c>
      <c r="C20" s="11" t="s">
        <v>51</v>
      </c>
      <c r="D20" s="1" t="s">
        <v>37</v>
      </c>
      <c r="G20" s="2">
        <f t="shared" si="0"/>
        <v>6000000</v>
      </c>
      <c r="I20" s="2">
        <v>6000000</v>
      </c>
    </row>
    <row r="21" spans="1:15" x14ac:dyDescent="0.25">
      <c r="A21" s="11" t="s">
        <v>36</v>
      </c>
      <c r="B21" s="1" t="s">
        <v>147</v>
      </c>
      <c r="C21" s="11" t="s">
        <v>51</v>
      </c>
      <c r="D21" s="1" t="s">
        <v>38</v>
      </c>
      <c r="G21" s="2">
        <f t="shared" si="0"/>
        <v>6000000</v>
      </c>
      <c r="I21" s="2">
        <v>6000000</v>
      </c>
    </row>
    <row r="22" spans="1:15" x14ac:dyDescent="0.25">
      <c r="A22" s="11" t="s">
        <v>36</v>
      </c>
      <c r="B22" s="1" t="s">
        <v>147</v>
      </c>
      <c r="C22" s="11" t="s">
        <v>51</v>
      </c>
      <c r="D22" s="1" t="s">
        <v>41</v>
      </c>
      <c r="G22" s="2">
        <f t="shared" si="0"/>
        <v>1000000</v>
      </c>
      <c r="I22" s="2">
        <v>1000000</v>
      </c>
    </row>
    <row r="23" spans="1:15" x14ac:dyDescent="0.25">
      <c r="A23" s="11" t="s">
        <v>42</v>
      </c>
      <c r="B23" s="1" t="s">
        <v>147</v>
      </c>
      <c r="C23" s="11" t="s">
        <v>51</v>
      </c>
      <c r="D23" s="1" t="s">
        <v>43</v>
      </c>
      <c r="G23" s="2">
        <f t="shared" si="0"/>
        <v>10000000</v>
      </c>
      <c r="I23" s="2">
        <v>5000000</v>
      </c>
      <c r="K23" s="2">
        <v>5000000</v>
      </c>
    </row>
    <row r="24" spans="1:15" x14ac:dyDescent="0.25">
      <c r="A24" s="11" t="s">
        <v>46</v>
      </c>
      <c r="B24" s="1" t="s">
        <v>44</v>
      </c>
      <c r="C24" s="11" t="s">
        <v>52</v>
      </c>
      <c r="D24" s="1" t="s">
        <v>45</v>
      </c>
      <c r="G24" s="2">
        <f t="shared" si="0"/>
        <v>182210</v>
      </c>
      <c r="I24" s="2">
        <v>125030</v>
      </c>
      <c r="K24" s="2">
        <v>18000</v>
      </c>
      <c r="M24" s="2">
        <v>21180</v>
      </c>
      <c r="O24" s="2">
        <v>18000</v>
      </c>
    </row>
    <row r="25" spans="1:15" x14ac:dyDescent="0.25">
      <c r="A25" s="11" t="s">
        <v>47</v>
      </c>
      <c r="B25" s="1" t="s">
        <v>48</v>
      </c>
      <c r="C25" s="11" t="s">
        <v>53</v>
      </c>
      <c r="D25" s="1" t="s">
        <v>49</v>
      </c>
      <c r="G25" s="2">
        <f t="shared" si="0"/>
        <v>104000</v>
      </c>
      <c r="I25" s="2">
        <v>3000</v>
      </c>
      <c r="K25" s="2">
        <v>49475</v>
      </c>
      <c r="M25" s="2">
        <v>46525</v>
      </c>
      <c r="O25" s="2">
        <v>5000</v>
      </c>
    </row>
    <row r="26" spans="1:15" x14ac:dyDescent="0.25">
      <c r="A26" s="11" t="s">
        <v>47</v>
      </c>
      <c r="B26" s="1" t="s">
        <v>48</v>
      </c>
      <c r="C26" s="11" t="s">
        <v>53</v>
      </c>
      <c r="D26" s="1" t="s">
        <v>40</v>
      </c>
      <c r="G26" s="2">
        <f t="shared" si="0"/>
        <v>33250</v>
      </c>
      <c r="I26" s="2">
        <v>16625</v>
      </c>
      <c r="M26" s="2">
        <v>16625</v>
      </c>
    </row>
    <row r="27" spans="1:15" x14ac:dyDescent="0.25">
      <c r="A27" s="11" t="s">
        <v>54</v>
      </c>
      <c r="B27" s="1" t="s">
        <v>55</v>
      </c>
      <c r="C27" s="11" t="s">
        <v>56</v>
      </c>
      <c r="D27" s="1" t="s">
        <v>40</v>
      </c>
      <c r="G27" s="2">
        <f t="shared" si="0"/>
        <v>155000</v>
      </c>
      <c r="I27" s="2">
        <f>155000/4</f>
        <v>38750</v>
      </c>
      <c r="K27" s="2">
        <v>38750</v>
      </c>
      <c r="M27" s="2">
        <v>38750</v>
      </c>
      <c r="O27" s="2">
        <v>38750</v>
      </c>
    </row>
    <row r="28" spans="1:15" x14ac:dyDescent="0.25">
      <c r="A28" s="11" t="s">
        <v>54</v>
      </c>
      <c r="B28" s="1" t="s">
        <v>55</v>
      </c>
      <c r="C28" s="11" t="s">
        <v>56</v>
      </c>
      <c r="D28" s="1" t="s">
        <v>30</v>
      </c>
      <c r="G28" s="2">
        <f t="shared" si="0"/>
        <v>47500</v>
      </c>
      <c r="I28" s="2">
        <f>47500/4</f>
        <v>11875</v>
      </c>
      <c r="K28" s="2">
        <v>11875</v>
      </c>
      <c r="M28" s="2">
        <v>11875</v>
      </c>
      <c r="O28" s="2">
        <v>11875</v>
      </c>
    </row>
    <row r="29" spans="1:15" x14ac:dyDescent="0.25">
      <c r="A29" s="11" t="s">
        <v>54</v>
      </c>
      <c r="B29" s="1" t="s">
        <v>55</v>
      </c>
      <c r="C29" s="11" t="s">
        <v>56</v>
      </c>
      <c r="D29" s="1" t="s">
        <v>57</v>
      </c>
      <c r="G29" s="2">
        <f t="shared" si="0"/>
        <v>47500</v>
      </c>
      <c r="I29" s="2">
        <v>11875</v>
      </c>
      <c r="K29" s="2">
        <v>11875</v>
      </c>
      <c r="M29" s="2">
        <v>11875</v>
      </c>
      <c r="O29" s="2">
        <v>11875</v>
      </c>
    </row>
    <row r="30" spans="1:15" x14ac:dyDescent="0.25">
      <c r="A30" s="11" t="s">
        <v>54</v>
      </c>
      <c r="B30" s="1" t="s">
        <v>55</v>
      </c>
      <c r="C30" s="11" t="s">
        <v>56</v>
      </c>
      <c r="D30" s="1" t="s">
        <v>58</v>
      </c>
      <c r="G30" s="2">
        <f t="shared" si="0"/>
        <v>5600</v>
      </c>
      <c r="I30" s="2">
        <v>5600</v>
      </c>
    </row>
    <row r="31" spans="1:15" x14ac:dyDescent="0.25">
      <c r="A31" s="11" t="s">
        <v>67</v>
      </c>
      <c r="B31" s="1" t="s">
        <v>55</v>
      </c>
      <c r="C31" s="11" t="s">
        <v>56</v>
      </c>
      <c r="D31" s="1" t="s">
        <v>59</v>
      </c>
      <c r="G31" s="2">
        <f t="shared" si="0"/>
        <v>152475</v>
      </c>
      <c r="I31" s="2">
        <f>(120475+32000)/2</f>
        <v>76237.5</v>
      </c>
      <c r="M31" s="2">
        <v>76237.5</v>
      </c>
    </row>
    <row r="32" spans="1:15" x14ac:dyDescent="0.25">
      <c r="A32" s="11" t="s">
        <v>67</v>
      </c>
      <c r="B32" s="1" t="s">
        <v>55</v>
      </c>
      <c r="C32" s="11" t="s">
        <v>56</v>
      </c>
      <c r="D32" s="1" t="s">
        <v>60</v>
      </c>
      <c r="G32" s="2">
        <f t="shared" si="0"/>
        <v>29150</v>
      </c>
      <c r="I32" s="2">
        <v>29150</v>
      </c>
    </row>
    <row r="33" spans="1:15" x14ac:dyDescent="0.25">
      <c r="A33" s="11" t="s">
        <v>67</v>
      </c>
      <c r="B33" s="1" t="s">
        <v>55</v>
      </c>
      <c r="C33" s="11" t="s">
        <v>56</v>
      </c>
      <c r="D33" s="1" t="s">
        <v>61</v>
      </c>
      <c r="G33" s="2">
        <f t="shared" si="0"/>
        <v>28500</v>
      </c>
      <c r="I33" s="2">
        <v>28500</v>
      </c>
    </row>
    <row r="34" spans="1:15" x14ac:dyDescent="0.25">
      <c r="A34" s="11" t="s">
        <v>66</v>
      </c>
      <c r="B34" s="1" t="s">
        <v>55</v>
      </c>
      <c r="C34" s="11" t="s">
        <v>56</v>
      </c>
      <c r="D34" s="1" t="s">
        <v>68</v>
      </c>
      <c r="G34" s="2">
        <f t="shared" si="0"/>
        <v>97240</v>
      </c>
      <c r="I34" s="2">
        <f>97240/2</f>
        <v>48620</v>
      </c>
      <c r="M34" s="2">
        <v>48620</v>
      </c>
    </row>
    <row r="35" spans="1:15" x14ac:dyDescent="0.25">
      <c r="A35" s="11" t="s">
        <v>70</v>
      </c>
      <c r="B35" s="1" t="s">
        <v>55</v>
      </c>
      <c r="C35" s="11" t="s">
        <v>56</v>
      </c>
      <c r="D35" s="1" t="s">
        <v>69</v>
      </c>
      <c r="G35" s="2">
        <f t="shared" si="0"/>
        <v>199500</v>
      </c>
      <c r="I35" s="2">
        <f>199500/2</f>
        <v>99750</v>
      </c>
      <c r="O35" s="2">
        <v>99750</v>
      </c>
    </row>
    <row r="36" spans="1:15" x14ac:dyDescent="0.25">
      <c r="A36" s="11" t="s">
        <v>72</v>
      </c>
      <c r="B36" s="1" t="s">
        <v>55</v>
      </c>
      <c r="C36" s="11" t="s">
        <v>56</v>
      </c>
      <c r="D36" s="1" t="s">
        <v>71</v>
      </c>
      <c r="G36" s="2">
        <f t="shared" si="0"/>
        <v>439830</v>
      </c>
      <c r="K36" s="2">
        <f>439830*0.25</f>
        <v>109957.5</v>
      </c>
      <c r="M36" s="2">
        <f>439830*0.75</f>
        <v>329872.5</v>
      </c>
    </row>
    <row r="37" spans="1:15" x14ac:dyDescent="0.25">
      <c r="A37" s="11" t="s">
        <v>73</v>
      </c>
      <c r="B37" s="1" t="s">
        <v>55</v>
      </c>
      <c r="C37" s="11" t="s">
        <v>56</v>
      </c>
      <c r="D37" s="1" t="s">
        <v>74</v>
      </c>
      <c r="G37" s="2">
        <f t="shared" si="0"/>
        <v>963000</v>
      </c>
      <c r="I37" s="2">
        <v>963000</v>
      </c>
    </row>
    <row r="38" spans="1:15" x14ac:dyDescent="0.25">
      <c r="A38" s="11" t="s">
        <v>76</v>
      </c>
      <c r="B38" s="1" t="s">
        <v>55</v>
      </c>
      <c r="C38" s="11" t="s">
        <v>56</v>
      </c>
      <c r="D38" s="1" t="s">
        <v>77</v>
      </c>
      <c r="G38" s="2">
        <f t="shared" si="0"/>
        <v>130955</v>
      </c>
      <c r="I38" s="2">
        <f>130955/4</f>
        <v>32738.75</v>
      </c>
      <c r="K38" s="2">
        <v>32738.75</v>
      </c>
      <c r="M38" s="2">
        <v>32738.75</v>
      </c>
      <c r="O38" s="2">
        <v>32738.75</v>
      </c>
    </row>
    <row r="39" spans="1:15" x14ac:dyDescent="0.25">
      <c r="A39" s="11" t="s">
        <v>79</v>
      </c>
      <c r="B39" s="1" t="s">
        <v>55</v>
      </c>
      <c r="C39" s="11" t="s">
        <v>56</v>
      </c>
      <c r="D39" s="1" t="s">
        <v>78</v>
      </c>
      <c r="G39" s="2">
        <f t="shared" si="0"/>
        <v>176990</v>
      </c>
      <c r="M39" s="2">
        <v>176990</v>
      </c>
    </row>
    <row r="40" spans="1:15" x14ac:dyDescent="0.25">
      <c r="A40" s="11" t="s">
        <v>81</v>
      </c>
      <c r="B40" s="1" t="s">
        <v>55</v>
      </c>
      <c r="C40" s="11" t="s">
        <v>56</v>
      </c>
      <c r="D40" s="1" t="s">
        <v>80</v>
      </c>
      <c r="G40" s="2">
        <f t="shared" si="0"/>
        <v>3350440</v>
      </c>
      <c r="I40" s="2">
        <f>3350440/4</f>
        <v>837610</v>
      </c>
      <c r="K40" s="2">
        <v>837610</v>
      </c>
      <c r="M40" s="2">
        <v>837610</v>
      </c>
      <c r="O40" s="2">
        <v>837610</v>
      </c>
    </row>
    <row r="41" spans="1:15" x14ac:dyDescent="0.25">
      <c r="A41" s="11" t="s">
        <v>83</v>
      </c>
      <c r="B41" s="1" t="s">
        <v>55</v>
      </c>
      <c r="C41" s="11" t="s">
        <v>56</v>
      </c>
      <c r="D41" s="1" t="s">
        <v>82</v>
      </c>
      <c r="G41" s="2">
        <f t="shared" si="0"/>
        <v>2158400</v>
      </c>
      <c r="I41" s="2">
        <f>2158400/4</f>
        <v>539600</v>
      </c>
      <c r="K41" s="2">
        <v>539600</v>
      </c>
      <c r="M41" s="2">
        <v>539600</v>
      </c>
      <c r="O41" s="2">
        <v>539600</v>
      </c>
    </row>
    <row r="42" spans="1:15" x14ac:dyDescent="0.25">
      <c r="A42" s="11" t="s">
        <v>85</v>
      </c>
      <c r="B42" s="1" t="s">
        <v>55</v>
      </c>
      <c r="C42" s="11" t="s">
        <v>56</v>
      </c>
      <c r="D42" s="1" t="s">
        <v>84</v>
      </c>
      <c r="G42" s="2">
        <f t="shared" si="0"/>
        <v>13775</v>
      </c>
      <c r="I42" s="2">
        <v>13775</v>
      </c>
    </row>
    <row r="43" spans="1:15" x14ac:dyDescent="0.25">
      <c r="A43" s="11" t="s">
        <v>85</v>
      </c>
      <c r="B43" s="1" t="s">
        <v>55</v>
      </c>
      <c r="C43" s="11" t="s">
        <v>56</v>
      </c>
      <c r="D43" s="1" t="s">
        <v>86</v>
      </c>
      <c r="G43" s="2">
        <f t="shared" si="0"/>
        <v>137070</v>
      </c>
      <c r="I43" s="2">
        <v>137070</v>
      </c>
    </row>
    <row r="44" spans="1:15" x14ac:dyDescent="0.25">
      <c r="A44" s="11" t="s">
        <v>85</v>
      </c>
      <c r="B44" s="1" t="s">
        <v>55</v>
      </c>
      <c r="C44" s="11" t="s">
        <v>56</v>
      </c>
      <c r="D44" s="1" t="s">
        <v>87</v>
      </c>
      <c r="G44" s="2">
        <f t="shared" si="0"/>
        <v>450200</v>
      </c>
      <c r="I44" s="2">
        <v>450200</v>
      </c>
    </row>
    <row r="45" spans="1:15" x14ac:dyDescent="0.25">
      <c r="A45" s="11" t="s">
        <v>46</v>
      </c>
      <c r="B45" s="1" t="s">
        <v>154</v>
      </c>
      <c r="C45" s="11" t="s">
        <v>88</v>
      </c>
      <c r="D45" s="1" t="s">
        <v>29</v>
      </c>
      <c r="G45" s="2">
        <f t="shared" si="0"/>
        <v>222230.29</v>
      </c>
      <c r="I45" s="2">
        <v>118719.52</v>
      </c>
      <c r="K45" s="2">
        <v>22235</v>
      </c>
      <c r="M45" s="2">
        <v>70265.97</v>
      </c>
      <c r="O45" s="2">
        <v>11009.8</v>
      </c>
    </row>
    <row r="46" spans="1:15" x14ac:dyDescent="0.25">
      <c r="A46" s="11" t="s">
        <v>90</v>
      </c>
      <c r="B46" s="1" t="s">
        <v>19</v>
      </c>
      <c r="C46" s="11" t="s">
        <v>89</v>
      </c>
      <c r="D46" s="1" t="s">
        <v>35</v>
      </c>
      <c r="G46" s="2">
        <f t="shared" si="0"/>
        <v>161500</v>
      </c>
      <c r="I46" s="2">
        <f>(66500+95000)/2</f>
        <v>80750</v>
      </c>
      <c r="M46" s="2">
        <v>80750</v>
      </c>
    </row>
    <row r="47" spans="1:15" x14ac:dyDescent="0.25">
      <c r="A47" s="11" t="s">
        <v>91</v>
      </c>
      <c r="B47" s="1" t="s">
        <v>19</v>
      </c>
      <c r="C47" s="11" t="s">
        <v>89</v>
      </c>
      <c r="D47" s="1" t="s">
        <v>57</v>
      </c>
      <c r="G47" s="2">
        <f t="shared" si="0"/>
        <v>70000</v>
      </c>
      <c r="I47" s="2">
        <v>70000</v>
      </c>
    </row>
    <row r="48" spans="1:15" x14ac:dyDescent="0.25">
      <c r="A48" s="11" t="s">
        <v>92</v>
      </c>
      <c r="B48" s="1" t="s">
        <v>19</v>
      </c>
      <c r="C48" s="11" t="s">
        <v>89</v>
      </c>
      <c r="D48" s="1" t="s">
        <v>93</v>
      </c>
      <c r="G48" s="2">
        <f t="shared" si="0"/>
        <v>190000</v>
      </c>
      <c r="I48" s="2">
        <v>190000</v>
      </c>
    </row>
    <row r="49" spans="1:15" x14ac:dyDescent="0.25">
      <c r="A49" s="11" t="s">
        <v>92</v>
      </c>
      <c r="B49" s="1" t="s">
        <v>19</v>
      </c>
      <c r="C49" s="11" t="s">
        <v>89</v>
      </c>
      <c r="D49" s="1" t="s">
        <v>58</v>
      </c>
      <c r="G49" s="2">
        <f t="shared" si="0"/>
        <v>14000</v>
      </c>
      <c r="I49" s="2">
        <v>14000</v>
      </c>
    </row>
    <row r="50" spans="1:15" x14ac:dyDescent="0.25">
      <c r="A50" s="11" t="s">
        <v>94</v>
      </c>
      <c r="B50" s="1" t="s">
        <v>19</v>
      </c>
      <c r="C50" s="11" t="s">
        <v>89</v>
      </c>
      <c r="D50" s="1" t="s">
        <v>95</v>
      </c>
      <c r="G50" s="2">
        <f t="shared" si="0"/>
        <v>200000</v>
      </c>
      <c r="I50" s="2">
        <v>200000</v>
      </c>
    </row>
    <row r="51" spans="1:15" x14ac:dyDescent="0.25">
      <c r="A51" s="11" t="s">
        <v>96</v>
      </c>
      <c r="B51" s="1" t="s">
        <v>19</v>
      </c>
      <c r="C51" s="11" t="s">
        <v>89</v>
      </c>
      <c r="D51" s="1" t="s">
        <v>34</v>
      </c>
      <c r="G51" s="2">
        <f t="shared" si="0"/>
        <v>155360</v>
      </c>
      <c r="I51" s="2">
        <f>155360/2</f>
        <v>77680</v>
      </c>
      <c r="M51" s="2">
        <v>77680</v>
      </c>
    </row>
    <row r="52" spans="1:15" x14ac:dyDescent="0.25">
      <c r="A52" s="11" t="s">
        <v>97</v>
      </c>
      <c r="B52" s="1" t="s">
        <v>19</v>
      </c>
      <c r="C52" s="11" t="s">
        <v>89</v>
      </c>
      <c r="D52" s="1" t="s">
        <v>113</v>
      </c>
      <c r="G52" s="2">
        <f t="shared" si="0"/>
        <v>3755000</v>
      </c>
      <c r="I52" s="2">
        <f>3755000/4</f>
        <v>938750</v>
      </c>
      <c r="K52" s="2">
        <v>938750</v>
      </c>
      <c r="M52" s="2">
        <v>938750</v>
      </c>
      <c r="O52" s="2">
        <v>938750</v>
      </c>
    </row>
    <row r="53" spans="1:15" x14ac:dyDescent="0.25">
      <c r="A53" s="11" t="s">
        <v>98</v>
      </c>
      <c r="B53" s="1" t="s">
        <v>19</v>
      </c>
      <c r="C53" s="11" t="s">
        <v>89</v>
      </c>
      <c r="D53" s="1" t="s">
        <v>112</v>
      </c>
      <c r="G53" s="2">
        <f t="shared" si="0"/>
        <v>105000</v>
      </c>
      <c r="I53" s="2">
        <v>105000</v>
      </c>
    </row>
    <row r="54" spans="1:15" x14ac:dyDescent="0.25">
      <c r="A54" s="11" t="s">
        <v>46</v>
      </c>
      <c r="B54" s="1" t="s">
        <v>99</v>
      </c>
      <c r="C54" s="11" t="s">
        <v>100</v>
      </c>
      <c r="D54" s="1" t="s">
        <v>101</v>
      </c>
      <c r="G54" s="2">
        <f t="shared" si="0"/>
        <v>600000</v>
      </c>
      <c r="I54" s="2">
        <f>600000/4</f>
        <v>150000</v>
      </c>
      <c r="K54" s="2">
        <v>150000</v>
      </c>
      <c r="M54" s="2">
        <v>150000</v>
      </c>
      <c r="O54" s="2">
        <v>150000</v>
      </c>
    </row>
    <row r="55" spans="1:15" x14ac:dyDescent="0.25">
      <c r="A55" s="11" t="s">
        <v>46</v>
      </c>
      <c r="B55" s="1" t="s">
        <v>99</v>
      </c>
      <c r="C55" s="11" t="s">
        <v>100</v>
      </c>
      <c r="D55" s="1" t="s">
        <v>34</v>
      </c>
      <c r="G55" s="2">
        <f t="shared" si="0"/>
        <v>25489.200000000001</v>
      </c>
      <c r="K55" s="2">
        <v>25489.200000000001</v>
      </c>
    </row>
    <row r="56" spans="1:15" x14ac:dyDescent="0.25">
      <c r="A56" s="11" t="s">
        <v>46</v>
      </c>
      <c r="B56" s="1" t="s">
        <v>99</v>
      </c>
      <c r="C56" s="11" t="s">
        <v>100</v>
      </c>
      <c r="D56" s="1" t="s">
        <v>102</v>
      </c>
      <c r="G56" s="2">
        <f t="shared" si="0"/>
        <v>180000</v>
      </c>
      <c r="K56" s="2">
        <v>180000</v>
      </c>
    </row>
    <row r="57" spans="1:15" x14ac:dyDescent="0.25">
      <c r="A57" s="11" t="s">
        <v>105</v>
      </c>
      <c r="B57" s="1" t="s">
        <v>144</v>
      </c>
      <c r="C57" s="11" t="s">
        <v>103</v>
      </c>
      <c r="D57" s="1" t="s">
        <v>104</v>
      </c>
      <c r="G57" s="2">
        <f t="shared" si="0"/>
        <v>200000</v>
      </c>
      <c r="I57" s="2">
        <v>200000</v>
      </c>
    </row>
    <row r="58" spans="1:15" x14ac:dyDescent="0.25">
      <c r="A58" s="11" t="s">
        <v>108</v>
      </c>
      <c r="B58" s="1" t="s">
        <v>144</v>
      </c>
      <c r="C58" s="11" t="s">
        <v>103</v>
      </c>
      <c r="D58" s="1" t="s">
        <v>106</v>
      </c>
      <c r="G58" s="2">
        <f t="shared" si="0"/>
        <v>300000</v>
      </c>
      <c r="I58" s="2">
        <v>300000</v>
      </c>
    </row>
    <row r="59" spans="1:15" x14ac:dyDescent="0.25">
      <c r="A59" s="11" t="s">
        <v>108</v>
      </c>
      <c r="B59" s="1" t="s">
        <v>144</v>
      </c>
      <c r="C59" s="11" t="s">
        <v>103</v>
      </c>
      <c r="D59" s="1" t="s">
        <v>107</v>
      </c>
      <c r="G59" s="2">
        <f t="shared" si="0"/>
        <v>300000</v>
      </c>
      <c r="I59" s="2">
        <v>300000</v>
      </c>
    </row>
    <row r="60" spans="1:15" x14ac:dyDescent="0.25">
      <c r="A60" s="11" t="s">
        <v>110</v>
      </c>
      <c r="B60" s="1" t="s">
        <v>144</v>
      </c>
      <c r="C60" s="11" t="s">
        <v>103</v>
      </c>
      <c r="D60" s="1" t="s">
        <v>109</v>
      </c>
      <c r="G60" s="2">
        <f t="shared" si="0"/>
        <v>300000</v>
      </c>
      <c r="I60" s="2">
        <v>100000</v>
      </c>
      <c r="K60" s="2">
        <v>100000</v>
      </c>
      <c r="M60" s="2">
        <v>100000</v>
      </c>
    </row>
    <row r="61" spans="1:15" x14ac:dyDescent="0.25">
      <c r="A61" s="11" t="s">
        <v>116</v>
      </c>
      <c r="B61" s="1" t="s">
        <v>145</v>
      </c>
      <c r="C61" s="11" t="s">
        <v>111</v>
      </c>
      <c r="D61" s="1" t="s">
        <v>40</v>
      </c>
      <c r="G61" s="2">
        <f t="shared" si="0"/>
        <v>33250</v>
      </c>
      <c r="I61" s="2">
        <v>33250</v>
      </c>
    </row>
    <row r="62" spans="1:15" x14ac:dyDescent="0.25">
      <c r="A62" s="11" t="s">
        <v>116</v>
      </c>
      <c r="B62" s="1" t="s">
        <v>145</v>
      </c>
      <c r="C62" s="11" t="s">
        <v>111</v>
      </c>
      <c r="D62" s="1" t="s">
        <v>114</v>
      </c>
      <c r="G62" s="2">
        <f t="shared" si="0"/>
        <v>2100000</v>
      </c>
      <c r="I62" s="2">
        <v>2100000</v>
      </c>
    </row>
    <row r="63" spans="1:15" x14ac:dyDescent="0.25">
      <c r="A63" s="11" t="s">
        <v>116</v>
      </c>
      <c r="B63" s="1" t="s">
        <v>145</v>
      </c>
      <c r="C63" s="11" t="s">
        <v>111</v>
      </c>
      <c r="D63" s="1" t="s">
        <v>115</v>
      </c>
      <c r="G63" s="2">
        <f t="shared" si="0"/>
        <v>406000</v>
      </c>
      <c r="I63" s="2">
        <f>(133000+133000+140000)/2</f>
        <v>203000</v>
      </c>
      <c r="M63" s="2">
        <v>203000</v>
      </c>
    </row>
    <row r="64" spans="1:15" x14ac:dyDescent="0.25">
      <c r="A64" s="11" t="s">
        <v>116</v>
      </c>
      <c r="B64" s="1" t="s">
        <v>145</v>
      </c>
      <c r="C64" s="11" t="s">
        <v>111</v>
      </c>
      <c r="D64" s="1" t="s">
        <v>117</v>
      </c>
      <c r="G64" s="2">
        <f t="shared" si="0"/>
        <v>2809150</v>
      </c>
      <c r="I64" s="2">
        <f>(2337000+266000+6650+199500)/4</f>
        <v>702287.5</v>
      </c>
      <c r="K64" s="2">
        <v>702287.5</v>
      </c>
      <c r="M64" s="2">
        <v>702287.5</v>
      </c>
      <c r="O64" s="2">
        <v>702287.5</v>
      </c>
    </row>
    <row r="65" spans="1:15" x14ac:dyDescent="0.25">
      <c r="A65" s="11" t="s">
        <v>118</v>
      </c>
      <c r="B65" s="1" t="s">
        <v>143</v>
      </c>
      <c r="C65" s="11" t="s">
        <v>119</v>
      </c>
      <c r="D65" s="1" t="s">
        <v>120</v>
      </c>
      <c r="G65" s="2">
        <f t="shared" si="0"/>
        <v>100000</v>
      </c>
      <c r="I65" s="2">
        <v>50000</v>
      </c>
      <c r="K65" s="2">
        <v>50000</v>
      </c>
    </row>
    <row r="66" spans="1:15" x14ac:dyDescent="0.25">
      <c r="A66" s="11" t="s">
        <v>121</v>
      </c>
      <c r="B66" s="1" t="s">
        <v>143</v>
      </c>
      <c r="C66" s="11" t="s">
        <v>119</v>
      </c>
      <c r="D66" s="1" t="s">
        <v>122</v>
      </c>
      <c r="G66" s="2">
        <f t="shared" si="0"/>
        <v>500000</v>
      </c>
      <c r="I66" s="2">
        <v>500000</v>
      </c>
    </row>
    <row r="67" spans="1:15" x14ac:dyDescent="0.25">
      <c r="A67" s="11" t="s">
        <v>123</v>
      </c>
      <c r="B67" s="1" t="s">
        <v>143</v>
      </c>
      <c r="C67" s="11" t="s">
        <v>119</v>
      </c>
      <c r="D67" s="1" t="s">
        <v>126</v>
      </c>
      <c r="G67" s="2">
        <f t="shared" si="0"/>
        <v>150000</v>
      </c>
      <c r="I67" s="2">
        <f>150000/4</f>
        <v>37500</v>
      </c>
      <c r="K67" s="2">
        <v>37500</v>
      </c>
      <c r="M67" s="2">
        <v>37500</v>
      </c>
      <c r="O67" s="2">
        <v>37500</v>
      </c>
    </row>
    <row r="68" spans="1:15" x14ac:dyDescent="0.25">
      <c r="A68" s="11" t="s">
        <v>124</v>
      </c>
      <c r="B68" s="1" t="s">
        <v>143</v>
      </c>
      <c r="C68" s="11" t="s">
        <v>119</v>
      </c>
      <c r="D68" s="1" t="s">
        <v>125</v>
      </c>
      <c r="G68" s="2">
        <f t="shared" si="0"/>
        <v>200000</v>
      </c>
      <c r="K68" s="2">
        <v>200000</v>
      </c>
    </row>
    <row r="69" spans="1:15" x14ac:dyDescent="0.25">
      <c r="A69" s="11" t="s">
        <v>128</v>
      </c>
      <c r="B69" s="1" t="s">
        <v>143</v>
      </c>
      <c r="C69" s="11" t="s">
        <v>119</v>
      </c>
      <c r="D69" s="1" t="s">
        <v>127</v>
      </c>
      <c r="G69" s="2">
        <f t="shared" si="0"/>
        <v>610000</v>
      </c>
      <c r="I69" s="2">
        <f>610000/2</f>
        <v>305000</v>
      </c>
      <c r="K69" s="2">
        <v>305000</v>
      </c>
    </row>
    <row r="70" spans="1:15" x14ac:dyDescent="0.25">
      <c r="A70" s="11" t="s">
        <v>129</v>
      </c>
      <c r="B70" s="1" t="s">
        <v>143</v>
      </c>
      <c r="C70" s="11" t="s">
        <v>119</v>
      </c>
      <c r="D70" s="1" t="s">
        <v>130</v>
      </c>
      <c r="G70" s="2">
        <f t="shared" si="0"/>
        <v>200000</v>
      </c>
      <c r="I70" s="2">
        <v>100000</v>
      </c>
      <c r="M70" s="2">
        <v>100000</v>
      </c>
    </row>
    <row r="71" spans="1:15" x14ac:dyDescent="0.25">
      <c r="A71" s="11" t="s">
        <v>131</v>
      </c>
      <c r="B71" s="1" t="s">
        <v>143</v>
      </c>
      <c r="C71" s="11" t="s">
        <v>119</v>
      </c>
      <c r="D71" s="1" t="s">
        <v>132</v>
      </c>
      <c r="G71" s="2">
        <f t="shared" si="0"/>
        <v>750000</v>
      </c>
      <c r="I71" s="2">
        <f>750000/2</f>
        <v>375000</v>
      </c>
      <c r="M71" s="2">
        <v>375000</v>
      </c>
    </row>
    <row r="72" spans="1:15" x14ac:dyDescent="0.25">
      <c r="A72" s="11" t="s">
        <v>137</v>
      </c>
      <c r="B72" s="1" t="s">
        <v>143</v>
      </c>
      <c r="C72" s="11" t="s">
        <v>119</v>
      </c>
      <c r="D72" s="1" t="s">
        <v>134</v>
      </c>
      <c r="G72" s="2">
        <f t="shared" si="0"/>
        <v>500000</v>
      </c>
      <c r="I72" s="2">
        <v>250000</v>
      </c>
      <c r="M72" s="2">
        <v>250000</v>
      </c>
    </row>
    <row r="73" spans="1:15" x14ac:dyDescent="0.25">
      <c r="A73" s="11" t="s">
        <v>136</v>
      </c>
      <c r="B73" s="1" t="s">
        <v>143</v>
      </c>
      <c r="C73" s="11" t="s">
        <v>119</v>
      </c>
      <c r="D73" s="1" t="s">
        <v>135</v>
      </c>
      <c r="G73" s="2">
        <f t="shared" si="0"/>
        <v>240000</v>
      </c>
      <c r="I73" s="2">
        <f>(118500+121500)/2</f>
        <v>120000</v>
      </c>
      <c r="K73" s="2">
        <v>120000</v>
      </c>
    </row>
    <row r="74" spans="1:15" x14ac:dyDescent="0.25">
      <c r="A74" s="11" t="s">
        <v>139</v>
      </c>
      <c r="B74" s="1" t="s">
        <v>143</v>
      </c>
      <c r="C74" s="11" t="s">
        <v>119</v>
      </c>
      <c r="D74" s="1" t="s">
        <v>138</v>
      </c>
      <c r="G74" s="2">
        <f t="shared" si="0"/>
        <v>200000</v>
      </c>
      <c r="I74" s="2">
        <v>200000</v>
      </c>
    </row>
    <row r="75" spans="1:15" x14ac:dyDescent="0.25">
      <c r="A75" s="11" t="s">
        <v>140</v>
      </c>
      <c r="B75" s="1" t="s">
        <v>141</v>
      </c>
      <c r="C75" s="11" t="s">
        <v>142</v>
      </c>
      <c r="D75" s="1" t="s">
        <v>148</v>
      </c>
      <c r="G75" s="2">
        <f t="shared" si="0"/>
        <v>200000</v>
      </c>
      <c r="I75" s="2">
        <v>200000</v>
      </c>
    </row>
    <row r="76" spans="1:15" x14ac:dyDescent="0.25">
      <c r="A76" s="11" t="s">
        <v>140</v>
      </c>
      <c r="B76" s="1" t="s">
        <v>141</v>
      </c>
      <c r="C76" s="11" t="s">
        <v>142</v>
      </c>
      <c r="D76" s="1" t="s">
        <v>40</v>
      </c>
      <c r="G76" s="2">
        <f t="shared" si="0"/>
        <v>99750</v>
      </c>
      <c r="I76" s="2">
        <f>99750/2</f>
        <v>49875</v>
      </c>
      <c r="K76" s="2">
        <v>49875</v>
      </c>
    </row>
    <row r="77" spans="1:15" x14ac:dyDescent="0.25">
      <c r="A77" s="11" t="s">
        <v>150</v>
      </c>
      <c r="B77" s="1" t="s">
        <v>141</v>
      </c>
      <c r="C77" s="11" t="s">
        <v>142</v>
      </c>
      <c r="D77" s="1" t="s">
        <v>149</v>
      </c>
      <c r="G77" s="2">
        <f t="shared" si="0"/>
        <v>119000</v>
      </c>
      <c r="I77" s="2">
        <v>119000</v>
      </c>
    </row>
    <row r="78" spans="1:15" x14ac:dyDescent="0.25">
      <c r="A78" s="11" t="s">
        <v>152</v>
      </c>
      <c r="B78" s="1" t="s">
        <v>141</v>
      </c>
      <c r="C78" s="11" t="s">
        <v>142</v>
      </c>
      <c r="D78" s="1" t="s">
        <v>151</v>
      </c>
      <c r="G78" s="2">
        <f t="shared" si="0"/>
        <v>13300</v>
      </c>
      <c r="I78" s="2">
        <v>13300</v>
      </c>
    </row>
    <row r="79" spans="1:15" x14ac:dyDescent="0.25">
      <c r="A79" s="11" t="s">
        <v>152</v>
      </c>
      <c r="B79" s="1" t="s">
        <v>141</v>
      </c>
      <c r="C79" s="11" t="s">
        <v>142</v>
      </c>
      <c r="D79" s="1" t="s">
        <v>30</v>
      </c>
      <c r="G79" s="2">
        <f t="shared" si="0"/>
        <v>13300</v>
      </c>
      <c r="I79" s="2">
        <v>13300</v>
      </c>
    </row>
    <row r="80" spans="1:15" x14ac:dyDescent="0.25">
      <c r="A80" s="11" t="s">
        <v>153</v>
      </c>
      <c r="B80" s="1" t="s">
        <v>154</v>
      </c>
      <c r="C80" s="11" t="s">
        <v>88</v>
      </c>
      <c r="D80" s="1" t="s">
        <v>155</v>
      </c>
      <c r="G80" s="2">
        <f t="shared" si="0"/>
        <v>700000</v>
      </c>
      <c r="I80" s="2">
        <v>700000</v>
      </c>
    </row>
    <row r="81" spans="1:13" x14ac:dyDescent="0.25">
      <c r="A81" s="11" t="s">
        <v>153</v>
      </c>
      <c r="B81" s="1" t="s">
        <v>154</v>
      </c>
      <c r="C81" s="11" t="s">
        <v>88</v>
      </c>
      <c r="D81" s="1" t="s">
        <v>156</v>
      </c>
      <c r="G81" s="2">
        <f t="shared" si="0"/>
        <v>700000</v>
      </c>
      <c r="I81" s="2">
        <v>700000</v>
      </c>
    </row>
    <row r="82" spans="1:13" x14ac:dyDescent="0.25">
      <c r="A82" s="11" t="s">
        <v>153</v>
      </c>
      <c r="B82" s="1" t="s">
        <v>154</v>
      </c>
      <c r="C82" s="11" t="s">
        <v>88</v>
      </c>
      <c r="D82" s="1" t="s">
        <v>157</v>
      </c>
      <c r="G82" s="2">
        <f t="shared" si="0"/>
        <v>700000</v>
      </c>
      <c r="I82" s="2">
        <v>700000</v>
      </c>
    </row>
    <row r="83" spans="1:13" x14ac:dyDescent="0.25">
      <c r="A83" s="11" t="s">
        <v>153</v>
      </c>
      <c r="B83" s="1" t="s">
        <v>154</v>
      </c>
      <c r="C83" s="11" t="s">
        <v>88</v>
      </c>
      <c r="D83" s="1" t="s">
        <v>158</v>
      </c>
      <c r="G83" s="2">
        <f t="shared" si="0"/>
        <v>700000</v>
      </c>
      <c r="M83" s="2">
        <v>700000</v>
      </c>
    </row>
    <row r="84" spans="1:13" x14ac:dyDescent="0.25">
      <c r="A84" s="11" t="s">
        <v>153</v>
      </c>
      <c r="B84" s="1" t="s">
        <v>154</v>
      </c>
      <c r="C84" s="11" t="s">
        <v>88</v>
      </c>
      <c r="D84" s="1" t="s">
        <v>57</v>
      </c>
      <c r="G84" s="2">
        <f t="shared" si="0"/>
        <v>35000</v>
      </c>
      <c r="M84" s="2">
        <v>35000</v>
      </c>
    </row>
    <row r="85" spans="1:13" x14ac:dyDescent="0.25">
      <c r="A85" s="11" t="s">
        <v>153</v>
      </c>
      <c r="B85" s="1" t="s">
        <v>154</v>
      </c>
      <c r="C85" s="11" t="s">
        <v>88</v>
      </c>
      <c r="D85" s="1" t="s">
        <v>159</v>
      </c>
      <c r="G85" s="2">
        <f t="shared" si="0"/>
        <v>280000</v>
      </c>
      <c r="I85" s="2">
        <v>13995</v>
      </c>
      <c r="M85" s="2">
        <v>266005</v>
      </c>
    </row>
    <row r="86" spans="1:13" x14ac:dyDescent="0.25">
      <c r="A86" s="11" t="s">
        <v>153</v>
      </c>
      <c r="B86" s="1" t="s">
        <v>154</v>
      </c>
      <c r="C86" s="11" t="s">
        <v>88</v>
      </c>
      <c r="D86" s="1" t="s">
        <v>160</v>
      </c>
      <c r="G86" s="2">
        <f t="shared" si="0"/>
        <v>21000</v>
      </c>
      <c r="I86" s="2">
        <v>21000</v>
      </c>
    </row>
    <row r="87" spans="1:13" x14ac:dyDescent="0.25">
      <c r="A87" s="11" t="s">
        <v>153</v>
      </c>
      <c r="B87" s="1" t="s">
        <v>154</v>
      </c>
      <c r="C87" s="11" t="s">
        <v>88</v>
      </c>
      <c r="D87" s="1" t="s">
        <v>161</v>
      </c>
      <c r="G87" s="2">
        <f t="shared" si="0"/>
        <v>665000</v>
      </c>
      <c r="I87" s="2">
        <v>665000</v>
      </c>
    </row>
    <row r="88" spans="1:13" x14ac:dyDescent="0.25">
      <c r="A88" s="11" t="s">
        <v>153</v>
      </c>
      <c r="B88" s="1" t="s">
        <v>154</v>
      </c>
      <c r="C88" s="11" t="s">
        <v>88</v>
      </c>
      <c r="D88" s="1" t="s">
        <v>162</v>
      </c>
      <c r="G88" s="2">
        <f t="shared" si="0"/>
        <v>468447</v>
      </c>
      <c r="I88" s="2">
        <v>468447</v>
      </c>
    </row>
    <row r="89" spans="1:13" x14ac:dyDescent="0.25">
      <c r="A89" s="11" t="s">
        <v>163</v>
      </c>
      <c r="B89" s="1" t="s">
        <v>164</v>
      </c>
      <c r="C89" s="11" t="s">
        <v>165</v>
      </c>
      <c r="D89" s="1" t="s">
        <v>35</v>
      </c>
      <c r="G89" s="2">
        <f t="shared" si="0"/>
        <v>94660</v>
      </c>
      <c r="I89" s="2">
        <v>94660</v>
      </c>
    </row>
    <row r="90" spans="1:13" x14ac:dyDescent="0.25">
      <c r="A90" s="11" t="s">
        <v>168</v>
      </c>
      <c r="B90" s="1" t="s">
        <v>164</v>
      </c>
      <c r="C90" s="11" t="s">
        <v>165</v>
      </c>
      <c r="D90" s="1" t="s">
        <v>34</v>
      </c>
      <c r="G90" s="2">
        <f t="shared" si="0"/>
        <v>18695.48</v>
      </c>
      <c r="I90" s="2">
        <v>18695.48</v>
      </c>
    </row>
    <row r="91" spans="1:13" x14ac:dyDescent="0.25">
      <c r="A91" s="11" t="s">
        <v>167</v>
      </c>
      <c r="B91" s="1" t="s">
        <v>164</v>
      </c>
      <c r="C91" s="11" t="s">
        <v>165</v>
      </c>
      <c r="D91" s="1" t="s">
        <v>166</v>
      </c>
      <c r="G91" s="2">
        <f t="shared" si="0"/>
        <v>60000</v>
      </c>
      <c r="I91" s="2">
        <v>30000</v>
      </c>
      <c r="M91" s="2">
        <v>30000</v>
      </c>
    </row>
    <row r="92" spans="1:13" x14ac:dyDescent="0.25">
      <c r="A92" s="11" t="s">
        <v>46</v>
      </c>
      <c r="B92" s="1" t="s">
        <v>169</v>
      </c>
      <c r="C92" s="11" t="s">
        <v>170</v>
      </c>
      <c r="D92" s="1" t="s">
        <v>173</v>
      </c>
      <c r="G92" s="2">
        <f t="shared" si="0"/>
        <v>600000</v>
      </c>
      <c r="I92" s="2">
        <v>300000</v>
      </c>
      <c r="M92" s="2">
        <v>300000</v>
      </c>
    </row>
    <row r="93" spans="1:13" x14ac:dyDescent="0.25">
      <c r="A93" s="11" t="s">
        <v>46</v>
      </c>
      <c r="B93" s="1" t="s">
        <v>169</v>
      </c>
      <c r="C93" s="11" t="s">
        <v>170</v>
      </c>
      <c r="D93" s="1" t="s">
        <v>171</v>
      </c>
      <c r="G93" s="2">
        <f t="shared" si="0"/>
        <v>250500</v>
      </c>
      <c r="I93" s="2">
        <v>250500</v>
      </c>
    </row>
    <row r="94" spans="1:13" x14ac:dyDescent="0.25">
      <c r="A94" s="11" t="s">
        <v>46</v>
      </c>
      <c r="B94" s="1" t="s">
        <v>169</v>
      </c>
      <c r="C94" s="11" t="s">
        <v>170</v>
      </c>
      <c r="D94" s="1" t="s">
        <v>172</v>
      </c>
      <c r="G94" s="2">
        <f t="shared" si="0"/>
        <v>440060</v>
      </c>
      <c r="M94" s="2">
        <v>440060</v>
      </c>
    </row>
    <row r="95" spans="1:13" x14ac:dyDescent="0.25">
      <c r="A95" s="11" t="s">
        <v>46</v>
      </c>
      <c r="B95" s="1" t="s">
        <v>169</v>
      </c>
      <c r="C95" s="11" t="s">
        <v>170</v>
      </c>
      <c r="D95" s="1" t="s">
        <v>176</v>
      </c>
      <c r="G95" s="2">
        <f t="shared" si="0"/>
        <v>3255000</v>
      </c>
      <c r="I95" s="2">
        <f>3255000/2</f>
        <v>1627500</v>
      </c>
      <c r="M95" s="2">
        <v>1627500</v>
      </c>
    </row>
    <row r="96" spans="1:13" x14ac:dyDescent="0.25">
      <c r="A96" s="11" t="s">
        <v>46</v>
      </c>
      <c r="B96" s="1" t="s">
        <v>169</v>
      </c>
      <c r="C96" s="11" t="s">
        <v>170</v>
      </c>
      <c r="D96" s="1" t="s">
        <v>174</v>
      </c>
      <c r="G96" s="2">
        <f t="shared" si="0"/>
        <v>343750</v>
      </c>
      <c r="I96" s="2">
        <v>343750</v>
      </c>
    </row>
    <row r="97" spans="1:15" x14ac:dyDescent="0.25">
      <c r="A97" s="11" t="s">
        <v>46</v>
      </c>
      <c r="B97" s="1" t="s">
        <v>169</v>
      </c>
      <c r="C97" s="11" t="s">
        <v>170</v>
      </c>
      <c r="D97" s="1" t="s">
        <v>175</v>
      </c>
      <c r="G97" s="2">
        <f t="shared" si="0"/>
        <v>405000</v>
      </c>
      <c r="I97" s="2">
        <v>405000</v>
      </c>
    </row>
    <row r="98" spans="1:15" x14ac:dyDescent="0.25">
      <c r="A98" s="11" t="s">
        <v>46</v>
      </c>
      <c r="B98" s="1" t="s">
        <v>169</v>
      </c>
      <c r="C98" s="11" t="s">
        <v>170</v>
      </c>
      <c r="D98" s="1" t="s">
        <v>177</v>
      </c>
      <c r="G98" s="2">
        <f t="shared" si="0"/>
        <v>270000</v>
      </c>
      <c r="I98" s="2">
        <v>270000</v>
      </c>
    </row>
    <row r="99" spans="1:15" x14ac:dyDescent="0.25">
      <c r="A99" s="11" t="s">
        <v>46</v>
      </c>
      <c r="B99" s="1" t="s">
        <v>169</v>
      </c>
      <c r="C99" s="11" t="s">
        <v>170</v>
      </c>
      <c r="D99" s="1" t="s">
        <v>178</v>
      </c>
      <c r="G99" s="2">
        <f t="shared" si="0"/>
        <v>309000</v>
      </c>
      <c r="I99" s="2">
        <v>309000</v>
      </c>
    </row>
    <row r="100" spans="1:15" x14ac:dyDescent="0.25">
      <c r="A100" s="11" t="s">
        <v>46</v>
      </c>
      <c r="B100" s="1" t="s">
        <v>169</v>
      </c>
      <c r="C100" s="11" t="s">
        <v>170</v>
      </c>
      <c r="D100" s="1" t="s">
        <v>179</v>
      </c>
      <c r="G100" s="2">
        <f t="shared" si="0"/>
        <v>12000</v>
      </c>
      <c r="I100" s="2">
        <v>12000</v>
      </c>
    </row>
    <row r="101" spans="1:15" x14ac:dyDescent="0.25">
      <c r="A101" s="11" t="s">
        <v>46</v>
      </c>
      <c r="B101" s="1" t="s">
        <v>169</v>
      </c>
      <c r="C101" s="11" t="s">
        <v>170</v>
      </c>
      <c r="D101" s="1" t="s">
        <v>186</v>
      </c>
      <c r="G101" s="2">
        <f t="shared" si="0"/>
        <v>796960</v>
      </c>
      <c r="I101" s="2">
        <f>385000+230210+181750</f>
        <v>796960</v>
      </c>
    </row>
    <row r="102" spans="1:15" x14ac:dyDescent="0.25">
      <c r="A102" s="11" t="s">
        <v>46</v>
      </c>
      <c r="B102" s="1" t="s">
        <v>169</v>
      </c>
      <c r="C102" s="11" t="s">
        <v>170</v>
      </c>
      <c r="D102" s="1" t="s">
        <v>180</v>
      </c>
      <c r="G102" s="2">
        <f t="shared" si="0"/>
        <v>210500</v>
      </c>
      <c r="I102" s="2">
        <f>210500/4</f>
        <v>52625</v>
      </c>
      <c r="K102" s="2">
        <v>52625</v>
      </c>
      <c r="M102" s="2">
        <v>52625</v>
      </c>
      <c r="O102" s="2">
        <v>52625</v>
      </c>
    </row>
    <row r="103" spans="1:15" x14ac:dyDescent="0.25">
      <c r="A103" s="11" t="s">
        <v>46</v>
      </c>
      <c r="B103" s="1" t="s">
        <v>169</v>
      </c>
      <c r="C103" s="11" t="s">
        <v>170</v>
      </c>
      <c r="D103" s="1" t="s">
        <v>109</v>
      </c>
      <c r="G103" s="2">
        <f t="shared" si="0"/>
        <v>388050</v>
      </c>
      <c r="I103" s="2">
        <f>388050/2</f>
        <v>194025</v>
      </c>
      <c r="K103" s="2">
        <v>194025</v>
      </c>
    </row>
    <row r="104" spans="1:15" x14ac:dyDescent="0.25">
      <c r="A104" s="11" t="s">
        <v>46</v>
      </c>
      <c r="B104" s="1" t="s">
        <v>169</v>
      </c>
      <c r="C104" s="11" t="s">
        <v>170</v>
      </c>
      <c r="D104" s="1" t="s">
        <v>181</v>
      </c>
      <c r="G104" s="2">
        <f t="shared" si="0"/>
        <v>750000</v>
      </c>
      <c r="K104" s="2">
        <v>750000</v>
      </c>
    </row>
    <row r="105" spans="1:15" x14ac:dyDescent="0.25">
      <c r="A105" s="11" t="s">
        <v>46</v>
      </c>
      <c r="B105" s="1" t="s">
        <v>169</v>
      </c>
      <c r="C105" s="11" t="s">
        <v>170</v>
      </c>
      <c r="D105" s="1" t="s">
        <v>182</v>
      </c>
      <c r="G105" s="2">
        <f t="shared" si="0"/>
        <v>852610</v>
      </c>
      <c r="I105" s="2">
        <v>92610</v>
      </c>
      <c r="M105" s="2">
        <v>760000</v>
      </c>
    </row>
    <row r="106" spans="1:15" x14ac:dyDescent="0.25">
      <c r="A106" s="11" t="s">
        <v>46</v>
      </c>
      <c r="B106" s="1" t="s">
        <v>169</v>
      </c>
      <c r="C106" s="11" t="s">
        <v>170</v>
      </c>
      <c r="D106" s="1" t="s">
        <v>183</v>
      </c>
      <c r="G106" s="2">
        <f t="shared" si="0"/>
        <v>1654000</v>
      </c>
      <c r="I106" s="2">
        <v>998000</v>
      </c>
      <c r="K106" s="2">
        <v>656000</v>
      </c>
    </row>
    <row r="107" spans="1:15" x14ac:dyDescent="0.25">
      <c r="A107" s="11" t="s">
        <v>46</v>
      </c>
      <c r="B107" s="1" t="s">
        <v>169</v>
      </c>
      <c r="C107" s="11" t="s">
        <v>170</v>
      </c>
      <c r="D107" s="1" t="s">
        <v>184</v>
      </c>
      <c r="G107" s="2">
        <f t="shared" si="0"/>
        <v>534490</v>
      </c>
      <c r="I107" s="2">
        <v>473710</v>
      </c>
      <c r="K107" s="2">
        <v>60780</v>
      </c>
    </row>
    <row r="108" spans="1:15" x14ac:dyDescent="0.25">
      <c r="A108" s="11" t="s">
        <v>46</v>
      </c>
      <c r="B108" s="1" t="s">
        <v>169</v>
      </c>
      <c r="C108" s="11" t="s">
        <v>170</v>
      </c>
      <c r="D108" s="1" t="s">
        <v>185</v>
      </c>
      <c r="G108" s="2">
        <f t="shared" si="0"/>
        <v>23575</v>
      </c>
      <c r="I108" s="2">
        <v>23575</v>
      </c>
    </row>
    <row r="109" spans="1:15" x14ac:dyDescent="0.25">
      <c r="A109" s="11" t="s">
        <v>46</v>
      </c>
      <c r="B109" s="1" t="s">
        <v>169</v>
      </c>
      <c r="C109" s="11" t="s">
        <v>170</v>
      </c>
      <c r="D109" s="1" t="s">
        <v>187</v>
      </c>
      <c r="G109" s="2">
        <f t="shared" si="0"/>
        <v>221750</v>
      </c>
      <c r="I109" s="2">
        <f>221750/2</f>
        <v>110875</v>
      </c>
      <c r="M109" s="2">
        <v>110875</v>
      </c>
    </row>
    <row r="110" spans="1:15" x14ac:dyDescent="0.25">
      <c r="A110" s="11" t="s">
        <v>46</v>
      </c>
      <c r="B110" s="1" t="s">
        <v>169</v>
      </c>
      <c r="C110" s="11" t="s">
        <v>170</v>
      </c>
      <c r="D110" s="1" t="s">
        <v>188</v>
      </c>
      <c r="G110" s="2">
        <f t="shared" si="0"/>
        <v>853600</v>
      </c>
      <c r="I110" s="2">
        <f>2353600-1500000</f>
        <v>853600</v>
      </c>
    </row>
    <row r="111" spans="1:15" x14ac:dyDescent="0.25">
      <c r="A111" s="11" t="s">
        <v>46</v>
      </c>
      <c r="B111" s="1" t="s">
        <v>169</v>
      </c>
      <c r="C111" s="11" t="s">
        <v>170</v>
      </c>
      <c r="D111" s="1" t="s">
        <v>189</v>
      </c>
      <c r="G111" s="2">
        <f t="shared" si="0"/>
        <v>336900</v>
      </c>
      <c r="I111" s="2">
        <v>336900</v>
      </c>
    </row>
    <row r="112" spans="1:15" x14ac:dyDescent="0.25">
      <c r="A112" s="11" t="s">
        <v>46</v>
      </c>
      <c r="B112" s="1" t="s">
        <v>169</v>
      </c>
      <c r="C112" s="11" t="s">
        <v>170</v>
      </c>
      <c r="D112" s="1" t="s">
        <v>35</v>
      </c>
      <c r="G112" s="2">
        <f t="shared" si="0"/>
        <v>77000</v>
      </c>
      <c r="I112" s="2">
        <v>77000</v>
      </c>
    </row>
    <row r="113" spans="1:15" x14ac:dyDescent="0.25">
      <c r="A113" s="11" t="s">
        <v>46</v>
      </c>
      <c r="B113" s="1" t="s">
        <v>169</v>
      </c>
      <c r="C113" s="11" t="s">
        <v>170</v>
      </c>
      <c r="D113" s="1" t="s">
        <v>160</v>
      </c>
      <c r="G113" s="2">
        <f t="shared" si="0"/>
        <v>42000</v>
      </c>
      <c r="K113" s="2">
        <v>42000</v>
      </c>
    </row>
    <row r="114" spans="1:15" x14ac:dyDescent="0.25">
      <c r="A114" s="11" t="s">
        <v>46</v>
      </c>
      <c r="B114" s="1" t="s">
        <v>169</v>
      </c>
      <c r="C114" s="11" t="s">
        <v>170</v>
      </c>
      <c r="D114" s="1" t="s">
        <v>57</v>
      </c>
      <c r="G114" s="2">
        <f t="shared" si="0"/>
        <v>21000</v>
      </c>
      <c r="K114" s="2">
        <v>21000</v>
      </c>
    </row>
    <row r="115" spans="1:15" x14ac:dyDescent="0.25">
      <c r="A115" s="11" t="s">
        <v>193</v>
      </c>
      <c r="B115" s="1" t="s">
        <v>191</v>
      </c>
      <c r="C115" s="11" t="s">
        <v>192</v>
      </c>
      <c r="D115" s="1" t="s">
        <v>190</v>
      </c>
      <c r="G115" s="2">
        <f t="shared" si="0"/>
        <v>700000</v>
      </c>
      <c r="I115" s="2">
        <f>700000/4</f>
        <v>175000</v>
      </c>
      <c r="K115" s="2">
        <v>175000</v>
      </c>
      <c r="M115" s="2">
        <v>175000</v>
      </c>
      <c r="O115" s="2">
        <v>175000</v>
      </c>
    </row>
    <row r="116" spans="1:15" x14ac:dyDescent="0.25">
      <c r="A116" s="11" t="s">
        <v>194</v>
      </c>
      <c r="B116" s="1" t="s">
        <v>191</v>
      </c>
      <c r="C116" s="11" t="s">
        <v>192</v>
      </c>
      <c r="D116" s="1" t="s">
        <v>207</v>
      </c>
      <c r="G116" s="2">
        <f t="shared" si="0"/>
        <v>500000</v>
      </c>
      <c r="I116" s="2">
        <v>250000</v>
      </c>
      <c r="M116" s="2">
        <v>250000</v>
      </c>
    </row>
    <row r="117" spans="1:15" x14ac:dyDescent="0.25">
      <c r="A117" s="11" t="s">
        <v>195</v>
      </c>
      <c r="B117" s="1" t="s">
        <v>191</v>
      </c>
      <c r="C117" s="11" t="s">
        <v>192</v>
      </c>
      <c r="D117" s="1" t="s">
        <v>34</v>
      </c>
      <c r="G117" s="2">
        <f t="shared" si="0"/>
        <v>95000</v>
      </c>
      <c r="I117" s="2">
        <f>95000/4</f>
        <v>23750</v>
      </c>
      <c r="K117" s="2">
        <v>23750</v>
      </c>
      <c r="M117" s="2">
        <v>23750</v>
      </c>
      <c r="O117" s="2">
        <v>23750</v>
      </c>
    </row>
    <row r="118" spans="1:15" x14ac:dyDescent="0.25">
      <c r="A118" s="11" t="s">
        <v>197</v>
      </c>
      <c r="B118" s="1" t="s">
        <v>191</v>
      </c>
      <c r="C118" s="11" t="s">
        <v>192</v>
      </c>
      <c r="D118" s="1" t="s">
        <v>196</v>
      </c>
      <c r="G118" s="2">
        <f t="shared" si="0"/>
        <v>66500</v>
      </c>
      <c r="I118" s="2">
        <f>66500/4</f>
        <v>16625</v>
      </c>
      <c r="K118" s="2">
        <v>16625</v>
      </c>
      <c r="M118" s="2">
        <v>16625</v>
      </c>
      <c r="O118" s="2">
        <v>16625</v>
      </c>
    </row>
    <row r="119" spans="1:15" x14ac:dyDescent="0.25">
      <c r="A119" s="11" t="s">
        <v>199</v>
      </c>
      <c r="B119" s="1" t="s">
        <v>191</v>
      </c>
      <c r="C119" s="11" t="s">
        <v>192</v>
      </c>
      <c r="D119" s="1" t="s">
        <v>198</v>
      </c>
      <c r="G119" s="2">
        <f t="shared" si="0"/>
        <v>16625</v>
      </c>
      <c r="I119" s="2">
        <f>16625/4</f>
        <v>4156.25</v>
      </c>
      <c r="K119" s="2">
        <v>4156.25</v>
      </c>
      <c r="M119" s="2">
        <v>4156.25</v>
      </c>
      <c r="O119" s="2">
        <v>4156.25</v>
      </c>
    </row>
    <row r="120" spans="1:15" x14ac:dyDescent="0.25">
      <c r="A120" s="11" t="s">
        <v>202</v>
      </c>
      <c r="B120" s="1" t="s">
        <v>191</v>
      </c>
      <c r="C120" s="11" t="s">
        <v>192</v>
      </c>
      <c r="D120" s="1" t="s">
        <v>200</v>
      </c>
      <c r="G120" s="2">
        <f t="shared" si="0"/>
        <v>35000</v>
      </c>
      <c r="I120" s="2">
        <v>35000</v>
      </c>
    </row>
    <row r="121" spans="1:15" x14ac:dyDescent="0.25">
      <c r="A121" s="11" t="s">
        <v>203</v>
      </c>
      <c r="B121" s="1" t="s">
        <v>191</v>
      </c>
      <c r="C121" s="11" t="s">
        <v>192</v>
      </c>
      <c r="D121" s="1" t="s">
        <v>201</v>
      </c>
      <c r="G121" s="2">
        <f t="shared" si="0"/>
        <v>35000</v>
      </c>
      <c r="I121" s="2">
        <f>35000/4</f>
        <v>8750</v>
      </c>
      <c r="K121" s="2">
        <v>8750</v>
      </c>
      <c r="M121" s="2">
        <f>8750*2</f>
        <v>17500</v>
      </c>
    </row>
    <row r="122" spans="1:15" x14ac:dyDescent="0.25">
      <c r="A122" s="11" t="s">
        <v>204</v>
      </c>
      <c r="B122" s="1" t="s">
        <v>191</v>
      </c>
      <c r="C122" s="11" t="s">
        <v>192</v>
      </c>
      <c r="D122" s="1" t="s">
        <v>35</v>
      </c>
      <c r="G122" s="2">
        <f t="shared" si="0"/>
        <v>13300</v>
      </c>
      <c r="I122" s="2">
        <v>13300</v>
      </c>
    </row>
    <row r="123" spans="1:15" x14ac:dyDescent="0.25">
      <c r="A123" s="11" t="s">
        <v>206</v>
      </c>
      <c r="B123" s="1" t="s">
        <v>191</v>
      </c>
      <c r="C123" s="11" t="s">
        <v>192</v>
      </c>
      <c r="D123" s="1" t="s">
        <v>205</v>
      </c>
      <c r="G123" s="2">
        <f t="shared" si="0"/>
        <v>475000</v>
      </c>
      <c r="I123" s="2">
        <v>475000</v>
      </c>
    </row>
    <row r="124" spans="1:15" x14ac:dyDescent="0.25">
      <c r="A124" s="11" t="s">
        <v>208</v>
      </c>
      <c r="B124" s="1" t="s">
        <v>209</v>
      </c>
      <c r="C124" s="11" t="s">
        <v>210</v>
      </c>
      <c r="D124" s="1" t="s">
        <v>148</v>
      </c>
      <c r="G124" s="2">
        <f t="shared" si="0"/>
        <v>863800</v>
      </c>
      <c r="I124" s="2">
        <v>863800</v>
      </c>
    </row>
    <row r="125" spans="1:15" x14ac:dyDescent="0.25">
      <c r="A125" s="11" t="s">
        <v>208</v>
      </c>
      <c r="B125" s="1" t="s">
        <v>209</v>
      </c>
      <c r="C125" s="11" t="s">
        <v>210</v>
      </c>
      <c r="D125" s="1" t="s">
        <v>60</v>
      </c>
      <c r="G125" s="2">
        <f t="shared" si="0"/>
        <v>158720</v>
      </c>
      <c r="I125" s="2">
        <v>158720</v>
      </c>
    </row>
    <row r="126" spans="1:15" x14ac:dyDescent="0.25">
      <c r="A126" s="11" t="s">
        <v>208</v>
      </c>
      <c r="B126" s="1" t="s">
        <v>209</v>
      </c>
      <c r="C126" s="11" t="s">
        <v>210</v>
      </c>
      <c r="D126" s="1" t="s">
        <v>61</v>
      </c>
      <c r="G126" s="2">
        <f t="shared" si="0"/>
        <v>1081800</v>
      </c>
      <c r="I126" s="2">
        <f>1081800-656900</f>
        <v>424900</v>
      </c>
      <c r="M126" s="2">
        <v>656900</v>
      </c>
    </row>
    <row r="127" spans="1:15" x14ac:dyDescent="0.25">
      <c r="A127" s="11" t="s">
        <v>208</v>
      </c>
      <c r="B127" s="1" t="s">
        <v>209</v>
      </c>
      <c r="C127" s="11" t="s">
        <v>210</v>
      </c>
      <c r="D127" s="1" t="s">
        <v>211</v>
      </c>
      <c r="G127" s="2">
        <f t="shared" si="0"/>
        <v>278000</v>
      </c>
      <c r="I127" s="2">
        <v>278000</v>
      </c>
    </row>
    <row r="128" spans="1:15" x14ac:dyDescent="0.25">
      <c r="A128" s="11" t="s">
        <v>213</v>
      </c>
      <c r="B128" s="1" t="s">
        <v>209</v>
      </c>
      <c r="C128" s="11" t="s">
        <v>210</v>
      </c>
      <c r="D128" s="1" t="s">
        <v>212</v>
      </c>
      <c r="G128" s="2">
        <f t="shared" si="0"/>
        <v>19950</v>
      </c>
      <c r="I128" s="2">
        <v>19950</v>
      </c>
    </row>
    <row r="129" spans="1:15" x14ac:dyDescent="0.25">
      <c r="A129" s="11" t="s">
        <v>213</v>
      </c>
      <c r="B129" s="1" t="s">
        <v>209</v>
      </c>
      <c r="C129" s="11" t="s">
        <v>210</v>
      </c>
      <c r="D129" s="1" t="s">
        <v>200</v>
      </c>
      <c r="G129" s="2">
        <f t="shared" si="0"/>
        <v>46550</v>
      </c>
      <c r="I129" s="2">
        <v>46550</v>
      </c>
    </row>
    <row r="130" spans="1:15" x14ac:dyDescent="0.25">
      <c r="A130" s="11" t="s">
        <v>213</v>
      </c>
      <c r="B130" s="1" t="s">
        <v>209</v>
      </c>
      <c r="C130" s="11" t="s">
        <v>210</v>
      </c>
      <c r="D130" s="1" t="s">
        <v>151</v>
      </c>
      <c r="G130" s="2">
        <f t="shared" si="0"/>
        <v>13000</v>
      </c>
      <c r="I130" s="2">
        <v>13000</v>
      </c>
    </row>
    <row r="131" spans="1:15" x14ac:dyDescent="0.25">
      <c r="A131" s="11" t="s">
        <v>214</v>
      </c>
      <c r="B131" s="1" t="s">
        <v>215</v>
      </c>
      <c r="C131" s="11" t="s">
        <v>216</v>
      </c>
      <c r="D131" s="1" t="s">
        <v>200</v>
      </c>
      <c r="G131" s="2">
        <f t="shared" si="0"/>
        <v>46525</v>
      </c>
      <c r="I131" s="2">
        <f>46525/2</f>
        <v>23262.5</v>
      </c>
      <c r="M131" s="2">
        <v>23262.5</v>
      </c>
    </row>
    <row r="132" spans="1:15" x14ac:dyDescent="0.25">
      <c r="A132" s="11" t="s">
        <v>217</v>
      </c>
      <c r="B132" s="1" t="s">
        <v>215</v>
      </c>
      <c r="C132" s="11" t="s">
        <v>216</v>
      </c>
      <c r="D132" s="1" t="s">
        <v>218</v>
      </c>
      <c r="G132" s="2">
        <f t="shared" si="0"/>
        <v>16800</v>
      </c>
      <c r="I132" s="2">
        <f>16800/4</f>
        <v>4200</v>
      </c>
      <c r="K132" s="2">
        <v>4200</v>
      </c>
      <c r="M132" s="2">
        <v>4200</v>
      </c>
      <c r="O132" s="2">
        <v>4200</v>
      </c>
    </row>
    <row r="133" spans="1:15" x14ac:dyDescent="0.25">
      <c r="A133" s="11" t="s">
        <v>217</v>
      </c>
      <c r="B133" s="1" t="s">
        <v>215</v>
      </c>
      <c r="C133" s="11" t="s">
        <v>216</v>
      </c>
      <c r="D133" s="1" t="s">
        <v>35</v>
      </c>
      <c r="G133" s="2">
        <f t="shared" si="0"/>
        <v>97826.240000000005</v>
      </c>
      <c r="I133" s="2">
        <f>18253.52+4115.72+75457</f>
        <v>97826.240000000005</v>
      </c>
    </row>
    <row r="134" spans="1:15" x14ac:dyDescent="0.25">
      <c r="A134" s="11" t="s">
        <v>222</v>
      </c>
      <c r="B134" s="1" t="s">
        <v>215</v>
      </c>
      <c r="C134" s="11" t="s">
        <v>216</v>
      </c>
      <c r="D134" s="1" t="s">
        <v>219</v>
      </c>
      <c r="G134" s="2">
        <f t="shared" si="0"/>
        <v>354750</v>
      </c>
      <c r="I134" s="2">
        <v>354750</v>
      </c>
    </row>
    <row r="135" spans="1:15" x14ac:dyDescent="0.25">
      <c r="A135" s="11" t="s">
        <v>222</v>
      </c>
      <c r="B135" s="1" t="s">
        <v>215</v>
      </c>
      <c r="C135" s="11" t="s">
        <v>216</v>
      </c>
      <c r="D135" s="1" t="s">
        <v>220</v>
      </c>
      <c r="G135" s="2">
        <f t="shared" si="0"/>
        <v>80750</v>
      </c>
      <c r="I135" s="2">
        <v>80750</v>
      </c>
    </row>
    <row r="136" spans="1:15" x14ac:dyDescent="0.25">
      <c r="A136" s="11" t="s">
        <v>223</v>
      </c>
      <c r="B136" s="1" t="s">
        <v>215</v>
      </c>
      <c r="C136" s="11" t="s">
        <v>216</v>
      </c>
      <c r="D136" s="1" t="s">
        <v>221</v>
      </c>
      <c r="G136" s="2">
        <f t="shared" si="0"/>
        <v>26290</v>
      </c>
      <c r="I136" s="2">
        <v>26290</v>
      </c>
    </row>
    <row r="137" spans="1:15" x14ac:dyDescent="0.25">
      <c r="A137" s="11" t="s">
        <v>224</v>
      </c>
      <c r="B137" s="1" t="s">
        <v>215</v>
      </c>
      <c r="C137" s="11" t="s">
        <v>216</v>
      </c>
      <c r="D137" s="1" t="s">
        <v>225</v>
      </c>
      <c r="G137" s="2">
        <f t="shared" si="0"/>
        <v>14000</v>
      </c>
      <c r="I137" s="2">
        <v>14000</v>
      </c>
    </row>
    <row r="138" spans="1:15" x14ac:dyDescent="0.25">
      <c r="A138" s="11" t="s">
        <v>229</v>
      </c>
      <c r="B138" s="1" t="s">
        <v>215</v>
      </c>
      <c r="C138" s="11" t="s">
        <v>216</v>
      </c>
      <c r="D138" s="1" t="s">
        <v>226</v>
      </c>
      <c r="G138" s="2">
        <f t="shared" si="0"/>
        <v>49860</v>
      </c>
      <c r="I138" s="2">
        <v>49860</v>
      </c>
    </row>
    <row r="139" spans="1:15" x14ac:dyDescent="0.25">
      <c r="A139" s="11" t="s">
        <v>228</v>
      </c>
      <c r="B139" s="1" t="s">
        <v>215</v>
      </c>
      <c r="C139" s="11" t="s">
        <v>216</v>
      </c>
      <c r="D139" s="1" t="s">
        <v>227</v>
      </c>
      <c r="G139" s="2">
        <f t="shared" si="0"/>
        <v>57500</v>
      </c>
      <c r="I139" s="2">
        <v>57500</v>
      </c>
    </row>
    <row r="140" spans="1:15" x14ac:dyDescent="0.25">
      <c r="A140" s="11" t="s">
        <v>232</v>
      </c>
      <c r="B140" s="1" t="s">
        <v>231</v>
      </c>
      <c r="C140" s="11" t="s">
        <v>230</v>
      </c>
      <c r="D140" s="1" t="s">
        <v>40</v>
      </c>
      <c r="G140" s="2">
        <f t="shared" si="0"/>
        <v>60076</v>
      </c>
      <c r="I140" s="2">
        <v>60076</v>
      </c>
    </row>
    <row r="141" spans="1:15" x14ac:dyDescent="0.25">
      <c r="A141" s="11" t="s">
        <v>232</v>
      </c>
      <c r="B141" s="1" t="s">
        <v>231</v>
      </c>
      <c r="C141" s="11" t="s">
        <v>230</v>
      </c>
      <c r="D141" s="1" t="s">
        <v>200</v>
      </c>
      <c r="G141" s="2">
        <f t="shared" si="0"/>
        <v>110420</v>
      </c>
      <c r="I141" s="2">
        <v>110420</v>
      </c>
    </row>
    <row r="142" spans="1:15" x14ac:dyDescent="0.25">
      <c r="A142" s="11" t="s">
        <v>234</v>
      </c>
      <c r="B142" s="1" t="s">
        <v>231</v>
      </c>
      <c r="C142" s="11" t="s">
        <v>230</v>
      </c>
      <c r="D142" s="1" t="s">
        <v>233</v>
      </c>
      <c r="G142" s="2">
        <f t="shared" si="0"/>
        <v>38400</v>
      </c>
      <c r="K142" s="2">
        <v>38400</v>
      </c>
    </row>
    <row r="143" spans="1:15" x14ac:dyDescent="0.25">
      <c r="A143" s="11" t="s">
        <v>238</v>
      </c>
      <c r="B143" s="1" t="s">
        <v>231</v>
      </c>
      <c r="C143" s="11" t="s">
        <v>230</v>
      </c>
      <c r="D143" s="1" t="s">
        <v>235</v>
      </c>
      <c r="G143" s="2">
        <f t="shared" si="0"/>
        <v>18500</v>
      </c>
      <c r="I143" s="2">
        <v>18500</v>
      </c>
    </row>
    <row r="144" spans="1:15" x14ac:dyDescent="0.25">
      <c r="A144" s="11" t="s">
        <v>237</v>
      </c>
      <c r="B144" s="1" t="s">
        <v>231</v>
      </c>
      <c r="C144" s="11" t="s">
        <v>230</v>
      </c>
      <c r="D144" s="1" t="s">
        <v>236</v>
      </c>
      <c r="G144" s="2">
        <f t="shared" si="0"/>
        <v>11310</v>
      </c>
      <c r="K144" s="2">
        <v>11310</v>
      </c>
    </row>
    <row r="145" spans="1:15" x14ac:dyDescent="0.25">
      <c r="A145" s="11" t="s">
        <v>240</v>
      </c>
      <c r="B145" s="1" t="s">
        <v>231</v>
      </c>
      <c r="C145" s="11" t="s">
        <v>230</v>
      </c>
      <c r="D145" s="1" t="s">
        <v>239</v>
      </c>
      <c r="G145" s="2">
        <f t="shared" si="0"/>
        <v>262200</v>
      </c>
      <c r="K145" s="2">
        <v>262200</v>
      </c>
    </row>
    <row r="146" spans="1:15" x14ac:dyDescent="0.25">
      <c r="A146" s="11" t="s">
        <v>242</v>
      </c>
      <c r="B146" s="1" t="s">
        <v>231</v>
      </c>
      <c r="C146" s="11" t="s">
        <v>230</v>
      </c>
      <c r="D146" s="1" t="s">
        <v>241</v>
      </c>
      <c r="G146" s="2">
        <f t="shared" si="0"/>
        <v>50000</v>
      </c>
      <c r="I146" s="2">
        <v>50000</v>
      </c>
    </row>
    <row r="147" spans="1:15" x14ac:dyDescent="0.25">
      <c r="A147" s="11" t="s">
        <v>244</v>
      </c>
      <c r="B147" s="1" t="s">
        <v>231</v>
      </c>
      <c r="C147" s="11" t="s">
        <v>230</v>
      </c>
      <c r="D147" s="1" t="s">
        <v>243</v>
      </c>
      <c r="G147" s="2">
        <f t="shared" si="0"/>
        <v>75000</v>
      </c>
      <c r="K147" s="2">
        <v>75000</v>
      </c>
    </row>
    <row r="148" spans="1:15" x14ac:dyDescent="0.25">
      <c r="A148" s="11" t="s">
        <v>246</v>
      </c>
      <c r="B148" s="1" t="s">
        <v>231</v>
      </c>
      <c r="C148" s="11" t="s">
        <v>230</v>
      </c>
      <c r="D148" s="1" t="s">
        <v>245</v>
      </c>
      <c r="G148" s="2">
        <f t="shared" si="0"/>
        <v>52500</v>
      </c>
      <c r="I148" s="2">
        <f>52500/2</f>
        <v>26250</v>
      </c>
      <c r="K148" s="2">
        <v>26250</v>
      </c>
    </row>
    <row r="149" spans="1:15" x14ac:dyDescent="0.25">
      <c r="A149" s="11" t="s">
        <v>248</v>
      </c>
      <c r="B149" s="1" t="s">
        <v>231</v>
      </c>
      <c r="C149" s="11" t="s">
        <v>230</v>
      </c>
      <c r="D149" s="1" t="s">
        <v>247</v>
      </c>
      <c r="G149" s="2">
        <f t="shared" si="0"/>
        <v>91600</v>
      </c>
      <c r="I149" s="2">
        <f>91600/2</f>
        <v>45800</v>
      </c>
      <c r="M149" s="2">
        <v>45800</v>
      </c>
    </row>
    <row r="150" spans="1:15" x14ac:dyDescent="0.25">
      <c r="A150" s="11" t="s">
        <v>249</v>
      </c>
      <c r="B150" s="1" t="s">
        <v>231</v>
      </c>
      <c r="C150" s="11" t="s">
        <v>230</v>
      </c>
      <c r="D150" s="1" t="s">
        <v>250</v>
      </c>
      <c r="G150" s="2">
        <f t="shared" si="0"/>
        <v>228920</v>
      </c>
      <c r="I150" s="2">
        <v>138490</v>
      </c>
      <c r="K150" s="2">
        <v>90430</v>
      </c>
    </row>
    <row r="151" spans="1:15" x14ac:dyDescent="0.25">
      <c r="A151" s="11" t="s">
        <v>249</v>
      </c>
      <c r="B151" s="1" t="s">
        <v>231</v>
      </c>
      <c r="C151" s="11" t="s">
        <v>230</v>
      </c>
      <c r="D151" s="1" t="s">
        <v>251</v>
      </c>
      <c r="G151" s="2">
        <f t="shared" si="0"/>
        <v>327884</v>
      </c>
      <c r="I151" s="2">
        <v>295884</v>
      </c>
      <c r="K151" s="2">
        <v>32000</v>
      </c>
    </row>
    <row r="152" spans="1:15" x14ac:dyDescent="0.25">
      <c r="A152" s="11" t="s">
        <v>249</v>
      </c>
      <c r="B152" s="1" t="s">
        <v>231</v>
      </c>
      <c r="C152" s="11" t="s">
        <v>230</v>
      </c>
      <c r="D152" s="1" t="s">
        <v>252</v>
      </c>
      <c r="G152" s="2">
        <f t="shared" si="0"/>
        <v>66500</v>
      </c>
      <c r="I152" s="2">
        <v>66500</v>
      </c>
    </row>
    <row r="153" spans="1:15" x14ac:dyDescent="0.25">
      <c r="A153" s="11" t="s">
        <v>253</v>
      </c>
      <c r="B153" s="1" t="s">
        <v>255</v>
      </c>
      <c r="C153" s="11" t="s">
        <v>254</v>
      </c>
      <c r="D153" s="1" t="s">
        <v>257</v>
      </c>
      <c r="G153" s="2">
        <f t="shared" si="0"/>
        <v>95000</v>
      </c>
      <c r="I153" s="2">
        <f>95000/2</f>
        <v>47500</v>
      </c>
      <c r="M153" s="2">
        <v>47500</v>
      </c>
    </row>
    <row r="154" spans="1:15" x14ac:dyDescent="0.25">
      <c r="A154" s="11" t="s">
        <v>260</v>
      </c>
      <c r="B154" s="1" t="s">
        <v>255</v>
      </c>
      <c r="C154" s="11" t="s">
        <v>256</v>
      </c>
      <c r="D154" s="1" t="s">
        <v>35</v>
      </c>
      <c r="G154" s="2">
        <f t="shared" si="0"/>
        <v>9975</v>
      </c>
      <c r="I154" s="2">
        <v>9975</v>
      </c>
    </row>
    <row r="155" spans="1:15" x14ac:dyDescent="0.25">
      <c r="A155" s="11" t="s">
        <v>259</v>
      </c>
      <c r="B155" s="1" t="s">
        <v>255</v>
      </c>
      <c r="C155" s="11" t="s">
        <v>256</v>
      </c>
      <c r="D155" s="1" t="s">
        <v>34</v>
      </c>
      <c r="G155" s="2">
        <f t="shared" si="0"/>
        <v>13300</v>
      </c>
      <c r="I155" s="2">
        <v>13300</v>
      </c>
    </row>
    <row r="156" spans="1:15" ht="12.75" customHeight="1" x14ac:dyDescent="0.25">
      <c r="A156" s="11" t="s">
        <v>258</v>
      </c>
      <c r="B156" s="1" t="s">
        <v>255</v>
      </c>
      <c r="C156" s="11" t="s">
        <v>256</v>
      </c>
      <c r="D156" s="1" t="s">
        <v>86</v>
      </c>
      <c r="G156" s="2">
        <f t="shared" si="0"/>
        <v>95000</v>
      </c>
      <c r="I156" s="2">
        <f>95000/4</f>
        <v>23750</v>
      </c>
      <c r="K156" s="2">
        <v>23750</v>
      </c>
      <c r="M156" s="2">
        <v>23750</v>
      </c>
      <c r="O156" s="2">
        <v>23750</v>
      </c>
    </row>
    <row r="157" spans="1:15" x14ac:dyDescent="0.25">
      <c r="A157" s="11" t="s">
        <v>264</v>
      </c>
      <c r="B157" s="1" t="s">
        <v>262</v>
      </c>
      <c r="C157" s="11" t="s">
        <v>261</v>
      </c>
      <c r="D157" s="1" t="s">
        <v>40</v>
      </c>
      <c r="G157" s="2">
        <f t="shared" si="0"/>
        <v>19994.72</v>
      </c>
      <c r="I157" s="2">
        <f>16639.97+3354.75</f>
        <v>19994.72</v>
      </c>
    </row>
    <row r="158" spans="1:15" x14ac:dyDescent="0.25">
      <c r="A158" s="11" t="s">
        <v>263</v>
      </c>
      <c r="B158" s="1" t="s">
        <v>262</v>
      </c>
      <c r="C158" s="11" t="s">
        <v>261</v>
      </c>
      <c r="D158" s="1" t="s">
        <v>61</v>
      </c>
      <c r="G158" s="2">
        <f t="shared" si="0"/>
        <v>42000</v>
      </c>
      <c r="I158" s="2">
        <v>42000</v>
      </c>
    </row>
    <row r="159" spans="1:15" x14ac:dyDescent="0.25">
      <c r="A159" s="11" t="s">
        <v>265</v>
      </c>
      <c r="B159" s="1" t="s">
        <v>266</v>
      </c>
      <c r="C159" s="11" t="s">
        <v>267</v>
      </c>
      <c r="D159" s="1" t="s">
        <v>35</v>
      </c>
      <c r="G159" s="2">
        <f t="shared" si="0"/>
        <v>33251.360000000001</v>
      </c>
      <c r="I159" s="2">
        <f>33251.36/4</f>
        <v>8312.84</v>
      </c>
      <c r="K159" s="2">
        <v>8312.84</v>
      </c>
      <c r="M159" s="2">
        <v>8312.84</v>
      </c>
      <c r="O159" s="2">
        <v>8312.84</v>
      </c>
    </row>
    <row r="160" spans="1:15" x14ac:dyDescent="0.25">
      <c r="A160" s="11" t="s">
        <v>268</v>
      </c>
      <c r="B160" s="1" t="s">
        <v>266</v>
      </c>
      <c r="C160" s="11" t="s">
        <v>267</v>
      </c>
      <c r="D160" s="1" t="s">
        <v>34</v>
      </c>
      <c r="G160" s="2">
        <f t="shared" si="0"/>
        <v>66955</v>
      </c>
      <c r="I160" s="2">
        <f>66955/4</f>
        <v>16738.75</v>
      </c>
      <c r="K160" s="2">
        <v>16738.75</v>
      </c>
      <c r="M160" s="2">
        <v>16738.75</v>
      </c>
      <c r="O160" s="2">
        <v>16738.75</v>
      </c>
    </row>
    <row r="161" spans="1:15" x14ac:dyDescent="0.25">
      <c r="A161" s="11" t="s">
        <v>269</v>
      </c>
      <c r="B161" s="1" t="s">
        <v>266</v>
      </c>
      <c r="C161" s="11" t="s">
        <v>267</v>
      </c>
      <c r="D161" s="1" t="s">
        <v>270</v>
      </c>
      <c r="G161" s="2">
        <f t="shared" si="0"/>
        <v>1185200.0066666666</v>
      </c>
      <c r="I161" s="2">
        <f>1185200/3</f>
        <v>395066.66666666669</v>
      </c>
      <c r="K161" s="2">
        <v>395066.67</v>
      </c>
      <c r="M161" s="2">
        <v>395066.67</v>
      </c>
    </row>
    <row r="162" spans="1:15" x14ac:dyDescent="0.25">
      <c r="A162" s="11" t="s">
        <v>278</v>
      </c>
      <c r="B162" s="1" t="s">
        <v>271</v>
      </c>
      <c r="C162" s="11" t="s">
        <v>272</v>
      </c>
      <c r="D162" s="1" t="s">
        <v>273</v>
      </c>
      <c r="G162" s="2">
        <f t="shared" si="0"/>
        <v>284250</v>
      </c>
      <c r="I162" s="2">
        <f>284250/2</f>
        <v>142125</v>
      </c>
      <c r="M162" s="2">
        <v>142125</v>
      </c>
    </row>
    <row r="163" spans="1:15" x14ac:dyDescent="0.25">
      <c r="A163" s="11" t="s">
        <v>277</v>
      </c>
      <c r="B163" s="1" t="s">
        <v>271</v>
      </c>
      <c r="C163" s="11" t="s">
        <v>272</v>
      </c>
      <c r="D163" s="1" t="s">
        <v>274</v>
      </c>
      <c r="G163" s="2">
        <f t="shared" si="0"/>
        <v>14195</v>
      </c>
      <c r="I163" s="2">
        <v>14195</v>
      </c>
    </row>
    <row r="164" spans="1:15" x14ac:dyDescent="0.25">
      <c r="A164" s="11" t="s">
        <v>276</v>
      </c>
      <c r="B164" s="1" t="s">
        <v>271</v>
      </c>
      <c r="C164" s="11" t="s">
        <v>272</v>
      </c>
      <c r="D164" s="1" t="s">
        <v>275</v>
      </c>
      <c r="G164" s="2">
        <f t="shared" si="0"/>
        <v>25500</v>
      </c>
      <c r="I164" s="2">
        <v>25500</v>
      </c>
    </row>
    <row r="165" spans="1:15" x14ac:dyDescent="0.25">
      <c r="A165" s="11" t="s">
        <v>281</v>
      </c>
      <c r="B165" s="1" t="s">
        <v>271</v>
      </c>
      <c r="C165" s="11" t="s">
        <v>272</v>
      </c>
      <c r="D165" s="1" t="s">
        <v>279</v>
      </c>
      <c r="G165" s="2">
        <f t="shared" si="0"/>
        <v>60950</v>
      </c>
      <c r="I165" s="2">
        <v>60950</v>
      </c>
    </row>
    <row r="166" spans="1:15" x14ac:dyDescent="0.25">
      <c r="A166" s="11" t="s">
        <v>276</v>
      </c>
      <c r="B166" s="1" t="s">
        <v>271</v>
      </c>
      <c r="C166" s="11" t="s">
        <v>272</v>
      </c>
      <c r="D166" s="1" t="s">
        <v>280</v>
      </c>
      <c r="G166" s="2">
        <f t="shared" si="0"/>
        <v>82994</v>
      </c>
      <c r="I166" s="2">
        <v>82994</v>
      </c>
    </row>
    <row r="167" spans="1:15" x14ac:dyDescent="0.25">
      <c r="A167" s="11" t="s">
        <v>283</v>
      </c>
      <c r="B167" s="1" t="s">
        <v>271</v>
      </c>
      <c r="C167" s="11" t="s">
        <v>272</v>
      </c>
      <c r="D167" s="1" t="s">
        <v>282</v>
      </c>
      <c r="G167" s="2">
        <f t="shared" si="0"/>
        <v>21636.400000000001</v>
      </c>
      <c r="I167" s="2">
        <v>21636.400000000001</v>
      </c>
    </row>
    <row r="168" spans="1:15" x14ac:dyDescent="0.25">
      <c r="A168" s="11" t="s">
        <v>285</v>
      </c>
      <c r="B168" s="1" t="s">
        <v>271</v>
      </c>
      <c r="C168" s="11" t="s">
        <v>272</v>
      </c>
      <c r="D168" s="1" t="s">
        <v>284</v>
      </c>
      <c r="G168" s="2">
        <f t="shared" si="0"/>
        <v>31908</v>
      </c>
      <c r="I168" s="2">
        <v>31908</v>
      </c>
    </row>
    <row r="169" spans="1:15" x14ac:dyDescent="0.25">
      <c r="A169" s="11" t="s">
        <v>288</v>
      </c>
      <c r="B169" s="1" t="s">
        <v>287</v>
      </c>
      <c r="C169" s="11" t="s">
        <v>286</v>
      </c>
      <c r="D169" s="1" t="s">
        <v>35</v>
      </c>
      <c r="G169" s="2">
        <f t="shared" si="0"/>
        <v>20000</v>
      </c>
      <c r="I169" s="2">
        <v>20000</v>
      </c>
    </row>
    <row r="170" spans="1:15" x14ac:dyDescent="0.25">
      <c r="A170" s="11" t="s">
        <v>46</v>
      </c>
      <c r="B170" s="1" t="s">
        <v>289</v>
      </c>
      <c r="C170" s="11" t="s">
        <v>290</v>
      </c>
      <c r="D170" s="1" t="s">
        <v>35</v>
      </c>
      <c r="G170" s="2">
        <f t="shared" si="0"/>
        <v>56000</v>
      </c>
      <c r="I170" s="2">
        <v>28000</v>
      </c>
      <c r="M170" s="2">
        <v>28000</v>
      </c>
    </row>
    <row r="171" spans="1:15" x14ac:dyDescent="0.25">
      <c r="A171" s="11" t="s">
        <v>46</v>
      </c>
      <c r="B171" s="1" t="s">
        <v>289</v>
      </c>
      <c r="C171" s="11" t="s">
        <v>290</v>
      </c>
      <c r="D171" s="1" t="s">
        <v>148</v>
      </c>
      <c r="G171" s="2">
        <f t="shared" si="0"/>
        <v>21000</v>
      </c>
      <c r="I171" s="2">
        <v>21000</v>
      </c>
    </row>
    <row r="172" spans="1:15" x14ac:dyDescent="0.25">
      <c r="A172" s="11" t="s">
        <v>46</v>
      </c>
      <c r="B172" s="1" t="s">
        <v>289</v>
      </c>
      <c r="C172" s="11" t="s">
        <v>290</v>
      </c>
      <c r="D172" s="1" t="s">
        <v>43</v>
      </c>
      <c r="G172" s="2">
        <f t="shared" si="0"/>
        <v>2750000</v>
      </c>
      <c r="I172" s="2">
        <v>2750000</v>
      </c>
    </row>
    <row r="173" spans="1:15" x14ac:dyDescent="0.25">
      <c r="A173" s="11" t="s">
        <v>46</v>
      </c>
      <c r="B173" s="1" t="s">
        <v>289</v>
      </c>
      <c r="C173" s="11" t="s">
        <v>290</v>
      </c>
      <c r="D173" s="1" t="s">
        <v>291</v>
      </c>
      <c r="G173" s="2">
        <f t="shared" si="0"/>
        <v>1750000</v>
      </c>
      <c r="I173" s="2">
        <v>1750000</v>
      </c>
    </row>
    <row r="174" spans="1:15" x14ac:dyDescent="0.25">
      <c r="A174" s="11" t="s">
        <v>46</v>
      </c>
      <c r="B174" s="1" t="s">
        <v>289</v>
      </c>
      <c r="C174" s="11" t="s">
        <v>290</v>
      </c>
      <c r="D174" s="1" t="s">
        <v>34</v>
      </c>
      <c r="G174" s="2">
        <f t="shared" si="0"/>
        <v>67200</v>
      </c>
      <c r="I174" s="2">
        <f>67200/2</f>
        <v>33600</v>
      </c>
      <c r="M174" s="2">
        <v>33600</v>
      </c>
    </row>
    <row r="175" spans="1:15" x14ac:dyDescent="0.25">
      <c r="A175" s="11" t="s">
        <v>46</v>
      </c>
      <c r="B175" s="1" t="s">
        <v>289</v>
      </c>
      <c r="C175" s="11" t="s">
        <v>290</v>
      </c>
      <c r="D175" s="1" t="s">
        <v>292</v>
      </c>
      <c r="G175" s="2">
        <f t="shared" si="0"/>
        <v>258000</v>
      </c>
      <c r="I175" s="2">
        <f>258000/4</f>
        <v>64500</v>
      </c>
      <c r="K175" s="2">
        <v>64500</v>
      </c>
      <c r="M175" s="2">
        <v>64500</v>
      </c>
      <c r="O175" s="2">
        <v>64500</v>
      </c>
    </row>
    <row r="176" spans="1:15" x14ac:dyDescent="0.25">
      <c r="A176" s="11" t="s">
        <v>46</v>
      </c>
      <c r="B176" s="1" t="s">
        <v>289</v>
      </c>
      <c r="C176" s="11" t="s">
        <v>290</v>
      </c>
      <c r="D176" s="1" t="s">
        <v>61</v>
      </c>
      <c r="G176" s="2">
        <f t="shared" si="0"/>
        <v>14000</v>
      </c>
      <c r="I176" s="2">
        <v>14000</v>
      </c>
    </row>
    <row r="177" spans="1:15" x14ac:dyDescent="0.25">
      <c r="A177" s="11" t="s">
        <v>46</v>
      </c>
      <c r="B177" s="1" t="s">
        <v>289</v>
      </c>
      <c r="C177" s="11" t="s">
        <v>290</v>
      </c>
      <c r="D177" s="1" t="s">
        <v>293</v>
      </c>
      <c r="G177" s="2">
        <f t="shared" si="0"/>
        <v>21000</v>
      </c>
      <c r="I177" s="2">
        <v>21000</v>
      </c>
    </row>
    <row r="178" spans="1:15" x14ac:dyDescent="0.25">
      <c r="A178" s="11" t="s">
        <v>46</v>
      </c>
      <c r="B178" s="1" t="s">
        <v>289</v>
      </c>
      <c r="C178" s="11" t="s">
        <v>290</v>
      </c>
      <c r="D178" s="1" t="s">
        <v>200</v>
      </c>
      <c r="G178" s="2">
        <f t="shared" si="0"/>
        <v>70000</v>
      </c>
      <c r="I178" s="2">
        <v>70000</v>
      </c>
    </row>
    <row r="179" spans="1:15" x14ac:dyDescent="0.25">
      <c r="A179" s="11" t="s">
        <v>46</v>
      </c>
      <c r="B179" s="1" t="s">
        <v>289</v>
      </c>
      <c r="C179" s="11" t="s">
        <v>290</v>
      </c>
      <c r="D179" s="1" t="s">
        <v>151</v>
      </c>
      <c r="G179" s="2">
        <f t="shared" si="0"/>
        <v>21000</v>
      </c>
      <c r="I179" s="2">
        <v>21000</v>
      </c>
    </row>
    <row r="180" spans="1:15" x14ac:dyDescent="0.25">
      <c r="A180" s="11" t="s">
        <v>46</v>
      </c>
      <c r="B180" s="1" t="s">
        <v>289</v>
      </c>
      <c r="C180" s="11" t="s">
        <v>290</v>
      </c>
      <c r="D180" s="1" t="s">
        <v>294</v>
      </c>
      <c r="G180" s="2">
        <f t="shared" si="0"/>
        <v>42000</v>
      </c>
      <c r="I180" s="2">
        <v>42000</v>
      </c>
    </row>
    <row r="181" spans="1:15" x14ac:dyDescent="0.25">
      <c r="A181" s="11" t="s">
        <v>46</v>
      </c>
      <c r="B181" s="1" t="s">
        <v>289</v>
      </c>
      <c r="C181" s="11" t="s">
        <v>290</v>
      </c>
      <c r="D181" s="1" t="s">
        <v>295</v>
      </c>
      <c r="G181" s="2">
        <f t="shared" si="0"/>
        <v>16592</v>
      </c>
      <c r="I181" s="2">
        <v>16592</v>
      </c>
    </row>
    <row r="182" spans="1:15" x14ac:dyDescent="0.25">
      <c r="A182" s="11" t="s">
        <v>46</v>
      </c>
      <c r="B182" s="1" t="s">
        <v>289</v>
      </c>
      <c r="C182" s="11" t="s">
        <v>290</v>
      </c>
      <c r="D182" s="1" t="s">
        <v>296</v>
      </c>
      <c r="G182" s="2">
        <f t="shared" si="0"/>
        <v>41500</v>
      </c>
      <c r="K182" s="2">
        <v>41500</v>
      </c>
    </row>
    <row r="183" spans="1:15" x14ac:dyDescent="0.25">
      <c r="A183" s="11" t="s">
        <v>299</v>
      </c>
      <c r="B183" s="1" t="s">
        <v>297</v>
      </c>
      <c r="C183" s="11" t="s">
        <v>298</v>
      </c>
      <c r="D183" s="1" t="s">
        <v>40</v>
      </c>
      <c r="G183" s="2">
        <f t="shared" si="0"/>
        <v>248578</v>
      </c>
      <c r="I183" s="2">
        <f>248578/2</f>
        <v>124289</v>
      </c>
      <c r="M183" s="2">
        <v>124289</v>
      </c>
    </row>
    <row r="184" spans="1:15" x14ac:dyDescent="0.25">
      <c r="A184" s="11" t="s">
        <v>300</v>
      </c>
      <c r="B184" s="1" t="s">
        <v>297</v>
      </c>
      <c r="C184" s="11" t="s">
        <v>298</v>
      </c>
      <c r="D184" s="1" t="s">
        <v>296</v>
      </c>
      <c r="G184" s="2">
        <f t="shared" si="0"/>
        <v>84500</v>
      </c>
      <c r="M184" s="2">
        <v>84500</v>
      </c>
    </row>
    <row r="185" spans="1:15" x14ac:dyDescent="0.25">
      <c r="A185" s="11" t="s">
        <v>302</v>
      </c>
      <c r="B185" s="1" t="s">
        <v>297</v>
      </c>
      <c r="C185" s="11" t="s">
        <v>298</v>
      </c>
      <c r="D185" s="1" t="s">
        <v>61</v>
      </c>
      <c r="G185" s="2">
        <f t="shared" si="0"/>
        <v>94800</v>
      </c>
      <c r="I185" s="2">
        <f>94800/2</f>
        <v>47400</v>
      </c>
      <c r="M185" s="2">
        <v>47400</v>
      </c>
    </row>
    <row r="186" spans="1:15" x14ac:dyDescent="0.25">
      <c r="A186" s="11" t="s">
        <v>301</v>
      </c>
      <c r="B186" s="1" t="s">
        <v>297</v>
      </c>
      <c r="C186" s="11" t="s">
        <v>298</v>
      </c>
      <c r="D186" s="1" t="s">
        <v>305</v>
      </c>
      <c r="G186" s="2">
        <f t="shared" si="0"/>
        <v>2416700</v>
      </c>
      <c r="M186" s="2">
        <v>2416700</v>
      </c>
    </row>
    <row r="187" spans="1:15" x14ac:dyDescent="0.25">
      <c r="A187" s="11" t="s">
        <v>303</v>
      </c>
      <c r="B187" s="1" t="s">
        <v>297</v>
      </c>
      <c r="C187" s="11" t="s">
        <v>298</v>
      </c>
      <c r="D187" s="1" t="s">
        <v>304</v>
      </c>
      <c r="G187" s="2">
        <f t="shared" si="0"/>
        <v>3000000</v>
      </c>
      <c r="O187" s="2">
        <v>3000000</v>
      </c>
    </row>
    <row r="188" spans="1:15" x14ac:dyDescent="0.25">
      <c r="A188" s="11" t="s">
        <v>308</v>
      </c>
      <c r="B188" s="1" t="s">
        <v>297</v>
      </c>
      <c r="C188" s="11" t="s">
        <v>298</v>
      </c>
      <c r="D188" s="1" t="s">
        <v>306</v>
      </c>
      <c r="G188" s="2">
        <f t="shared" si="0"/>
        <v>432000</v>
      </c>
      <c r="I188" s="2">
        <f>432000/4</f>
        <v>108000</v>
      </c>
      <c r="K188" s="2">
        <v>108000</v>
      </c>
      <c r="M188" s="2">
        <v>108000</v>
      </c>
      <c r="O188" s="2">
        <v>108000</v>
      </c>
    </row>
    <row r="189" spans="1:15" x14ac:dyDescent="0.25">
      <c r="A189" s="11" t="s">
        <v>307</v>
      </c>
      <c r="B189" s="1" t="s">
        <v>297</v>
      </c>
      <c r="C189" s="11" t="s">
        <v>298</v>
      </c>
      <c r="D189" s="1" t="s">
        <v>309</v>
      </c>
      <c r="G189" s="2">
        <f t="shared" si="0"/>
        <v>208000</v>
      </c>
      <c r="K189" s="2">
        <v>108000</v>
      </c>
      <c r="M189" s="2">
        <v>100000</v>
      </c>
    </row>
    <row r="190" spans="1:15" x14ac:dyDescent="0.25">
      <c r="A190" s="11" t="s">
        <v>46</v>
      </c>
      <c r="B190" s="1" t="s">
        <v>310</v>
      </c>
      <c r="C190" s="11" t="s">
        <v>311</v>
      </c>
      <c r="D190" s="1" t="s">
        <v>43</v>
      </c>
      <c r="G190" s="2">
        <f t="shared" si="0"/>
        <v>236750</v>
      </c>
      <c r="I190" s="2">
        <v>236750</v>
      </c>
    </row>
    <row r="191" spans="1:15" x14ac:dyDescent="0.25">
      <c r="A191" s="11" t="s">
        <v>46</v>
      </c>
      <c r="B191" s="1" t="s">
        <v>310</v>
      </c>
      <c r="C191" s="11" t="s">
        <v>311</v>
      </c>
      <c r="D191" s="1" t="s">
        <v>133</v>
      </c>
      <c r="G191" s="2">
        <f t="shared" si="0"/>
        <v>476870</v>
      </c>
      <c r="I191" s="2">
        <v>476870</v>
      </c>
    </row>
    <row r="192" spans="1:15" x14ac:dyDescent="0.25">
      <c r="A192" s="11" t="s">
        <v>46</v>
      </c>
      <c r="B192" s="1" t="s">
        <v>310</v>
      </c>
      <c r="C192" s="11" t="s">
        <v>311</v>
      </c>
      <c r="D192" s="1" t="s">
        <v>34</v>
      </c>
      <c r="G192" s="2">
        <f t="shared" si="0"/>
        <v>23875</v>
      </c>
      <c r="I192" s="2">
        <v>23875</v>
      </c>
    </row>
    <row r="193" spans="1:15" x14ac:dyDescent="0.25">
      <c r="A193" s="11" t="s">
        <v>46</v>
      </c>
      <c r="B193" s="1" t="s">
        <v>310</v>
      </c>
      <c r="C193" s="11" t="s">
        <v>311</v>
      </c>
      <c r="D193" s="1" t="s">
        <v>200</v>
      </c>
      <c r="G193" s="2">
        <f t="shared" si="0"/>
        <v>180000</v>
      </c>
      <c r="I193" s="2">
        <f>180000/2</f>
        <v>90000</v>
      </c>
      <c r="M193" s="2">
        <v>90000</v>
      </c>
    </row>
    <row r="194" spans="1:15" x14ac:dyDescent="0.25">
      <c r="A194" s="11" t="s">
        <v>46</v>
      </c>
      <c r="B194" s="1" t="s">
        <v>310</v>
      </c>
      <c r="C194" s="11" t="s">
        <v>311</v>
      </c>
      <c r="D194" s="1" t="s">
        <v>312</v>
      </c>
      <c r="G194" s="2">
        <f t="shared" si="0"/>
        <v>2000000</v>
      </c>
      <c r="I194" s="2">
        <v>2000000</v>
      </c>
    </row>
    <row r="195" spans="1:15" x14ac:dyDescent="0.25">
      <c r="A195" s="11" t="s">
        <v>46</v>
      </c>
      <c r="B195" s="1" t="s">
        <v>310</v>
      </c>
      <c r="C195" s="11" t="s">
        <v>311</v>
      </c>
      <c r="D195" s="1" t="s">
        <v>313</v>
      </c>
      <c r="G195" s="2">
        <f t="shared" si="0"/>
        <v>172000</v>
      </c>
      <c r="I195" s="2">
        <v>172000</v>
      </c>
    </row>
    <row r="196" spans="1:15" x14ac:dyDescent="0.25">
      <c r="A196" s="11"/>
      <c r="B196" s="1" t="s">
        <v>314</v>
      </c>
      <c r="C196" s="11" t="s">
        <v>315</v>
      </c>
      <c r="D196" s="1" t="s">
        <v>316</v>
      </c>
      <c r="G196" s="2">
        <f t="shared" si="0"/>
        <v>9740550</v>
      </c>
      <c r="I196" s="2">
        <v>3246850</v>
      </c>
      <c r="M196" s="2">
        <v>3246850</v>
      </c>
      <c r="O196" s="2">
        <v>3246850</v>
      </c>
    </row>
    <row r="197" spans="1:15" x14ac:dyDescent="0.25">
      <c r="A197" s="11"/>
      <c r="B197" s="1" t="s">
        <v>314</v>
      </c>
      <c r="C197" s="11" t="s">
        <v>315</v>
      </c>
      <c r="D197" s="1" t="s">
        <v>317</v>
      </c>
      <c r="G197" s="2">
        <f t="shared" si="0"/>
        <v>2000000</v>
      </c>
      <c r="I197" s="2">
        <v>500000</v>
      </c>
      <c r="K197" s="2">
        <v>500000</v>
      </c>
      <c r="M197" s="2">
        <v>500000</v>
      </c>
      <c r="O197" s="2">
        <v>500000</v>
      </c>
    </row>
    <row r="198" spans="1:15" x14ac:dyDescent="0.25">
      <c r="A198" s="11"/>
      <c r="B198" s="1" t="s">
        <v>314</v>
      </c>
      <c r="C198" s="11" t="s">
        <v>315</v>
      </c>
      <c r="D198" s="1" t="s">
        <v>318</v>
      </c>
      <c r="G198" s="2">
        <f t="shared" si="0"/>
        <v>684000</v>
      </c>
      <c r="I198" s="2">
        <v>584000</v>
      </c>
      <c r="K198" s="2">
        <v>100000</v>
      </c>
    </row>
    <row r="199" spans="1:15" x14ac:dyDescent="0.25">
      <c r="A199" s="11"/>
      <c r="B199" s="1" t="s">
        <v>314</v>
      </c>
      <c r="C199" s="11" t="s">
        <v>315</v>
      </c>
      <c r="D199" s="1" t="s">
        <v>319</v>
      </c>
      <c r="G199" s="2">
        <f t="shared" si="0"/>
        <v>58500</v>
      </c>
      <c r="I199" s="2">
        <v>58500</v>
      </c>
    </row>
    <row r="200" spans="1:15" hidden="1" x14ac:dyDescent="0.25">
      <c r="A200" s="11"/>
      <c r="C200" s="11"/>
      <c r="G200" s="2">
        <f t="shared" si="0"/>
        <v>0</v>
      </c>
    </row>
    <row r="201" spans="1:15" hidden="1" x14ac:dyDescent="0.25">
      <c r="A201" s="11"/>
      <c r="C201" s="11"/>
      <c r="G201" s="2">
        <f t="shared" si="0"/>
        <v>0</v>
      </c>
    </row>
    <row r="202" spans="1:15" hidden="1" x14ac:dyDescent="0.25">
      <c r="A202" s="11"/>
      <c r="C202" s="11"/>
      <c r="G202" s="2">
        <f t="shared" si="0"/>
        <v>0</v>
      </c>
    </row>
    <row r="203" spans="1:15" hidden="1" x14ac:dyDescent="0.25">
      <c r="A203" s="11"/>
      <c r="C203" s="11"/>
      <c r="G203" s="2">
        <f t="shared" si="0"/>
        <v>0</v>
      </c>
    </row>
    <row r="204" spans="1:15" hidden="1" x14ac:dyDescent="0.25">
      <c r="A204" s="11"/>
      <c r="C204" s="11"/>
      <c r="G204" s="2">
        <f t="shared" si="0"/>
        <v>0</v>
      </c>
    </row>
    <row r="205" spans="1:15" hidden="1" x14ac:dyDescent="0.25">
      <c r="A205" s="11"/>
      <c r="C205" s="11"/>
      <c r="G205" s="2">
        <f t="shared" si="0"/>
        <v>0</v>
      </c>
    </row>
    <row r="206" spans="1:15" hidden="1" x14ac:dyDescent="0.25">
      <c r="A206" s="11"/>
      <c r="C206" s="11"/>
      <c r="G206" s="2">
        <f t="shared" si="0"/>
        <v>0</v>
      </c>
    </row>
    <row r="207" spans="1:15" hidden="1" x14ac:dyDescent="0.25">
      <c r="A207" s="11"/>
      <c r="C207" s="11"/>
      <c r="G207" s="2">
        <f t="shared" si="0"/>
        <v>0</v>
      </c>
    </row>
    <row r="208" spans="1:15" hidden="1" x14ac:dyDescent="0.25">
      <c r="A208" s="11"/>
      <c r="C208" s="11"/>
      <c r="G208" s="2">
        <f t="shared" si="0"/>
        <v>0</v>
      </c>
    </row>
    <row r="209" spans="1:7" hidden="1" x14ac:dyDescent="0.25">
      <c r="A209" s="11"/>
      <c r="C209" s="11"/>
      <c r="G209" s="2">
        <f t="shared" si="0"/>
        <v>0</v>
      </c>
    </row>
    <row r="210" spans="1:7" hidden="1" x14ac:dyDescent="0.25">
      <c r="A210" s="11"/>
      <c r="C210" s="11"/>
      <c r="G210" s="2">
        <f t="shared" si="0"/>
        <v>0</v>
      </c>
    </row>
    <row r="211" spans="1:7" hidden="1" x14ac:dyDescent="0.25">
      <c r="A211" s="11"/>
      <c r="C211" s="11"/>
      <c r="G211" s="2">
        <f t="shared" si="0"/>
        <v>0</v>
      </c>
    </row>
    <row r="212" spans="1:7" hidden="1" x14ac:dyDescent="0.25">
      <c r="A212" s="11"/>
      <c r="C212" s="11"/>
      <c r="G212" s="2">
        <f t="shared" si="0"/>
        <v>0</v>
      </c>
    </row>
    <row r="213" spans="1:7" hidden="1" x14ac:dyDescent="0.25">
      <c r="A213" s="11"/>
      <c r="C213" s="11"/>
      <c r="G213" s="2">
        <f t="shared" si="0"/>
        <v>0</v>
      </c>
    </row>
    <row r="214" spans="1:7" hidden="1" x14ac:dyDescent="0.25">
      <c r="A214" s="11"/>
      <c r="C214" s="11"/>
      <c r="G214" s="2">
        <f t="shared" si="0"/>
        <v>0</v>
      </c>
    </row>
    <row r="215" spans="1:7" hidden="1" x14ac:dyDescent="0.25">
      <c r="A215" s="11"/>
      <c r="C215" s="11"/>
      <c r="G215" s="2">
        <f t="shared" si="0"/>
        <v>0</v>
      </c>
    </row>
    <row r="216" spans="1:7" hidden="1" x14ac:dyDescent="0.25">
      <c r="A216" s="11"/>
      <c r="C216" s="11"/>
      <c r="G216" s="2">
        <f t="shared" si="0"/>
        <v>0</v>
      </c>
    </row>
    <row r="217" spans="1:7" hidden="1" x14ac:dyDescent="0.25">
      <c r="A217" s="11"/>
      <c r="C217" s="11"/>
      <c r="G217" s="2">
        <f t="shared" si="0"/>
        <v>0</v>
      </c>
    </row>
    <row r="218" spans="1:7" hidden="1" x14ac:dyDescent="0.25">
      <c r="A218" s="11"/>
      <c r="C218" s="11"/>
      <c r="G218" s="2">
        <f t="shared" si="0"/>
        <v>0</v>
      </c>
    </row>
    <row r="219" spans="1:7" hidden="1" x14ac:dyDescent="0.25">
      <c r="A219" s="11"/>
      <c r="C219" s="11"/>
      <c r="G219" s="2">
        <f t="shared" si="0"/>
        <v>0</v>
      </c>
    </row>
    <row r="220" spans="1:7" hidden="1" x14ac:dyDescent="0.25">
      <c r="A220" s="11"/>
      <c r="C220" s="11"/>
      <c r="G220" s="2">
        <f t="shared" si="0"/>
        <v>0</v>
      </c>
    </row>
    <row r="221" spans="1:7" hidden="1" x14ac:dyDescent="0.25">
      <c r="A221" s="11"/>
      <c r="C221" s="11"/>
      <c r="G221" s="2">
        <f t="shared" si="0"/>
        <v>0</v>
      </c>
    </row>
    <row r="222" spans="1:7" hidden="1" x14ac:dyDescent="0.25">
      <c r="A222" s="11"/>
      <c r="C222" s="11"/>
      <c r="G222" s="2">
        <f t="shared" si="0"/>
        <v>0</v>
      </c>
    </row>
    <row r="223" spans="1:7" hidden="1" x14ac:dyDescent="0.25">
      <c r="A223" s="11"/>
      <c r="C223" s="11"/>
      <c r="G223" s="2">
        <f t="shared" si="0"/>
        <v>0</v>
      </c>
    </row>
    <row r="224" spans="1:7" hidden="1" x14ac:dyDescent="0.25">
      <c r="A224" s="11"/>
      <c r="C224" s="11"/>
      <c r="G224" s="2">
        <f t="shared" si="0"/>
        <v>0</v>
      </c>
    </row>
    <row r="225" spans="1:7" hidden="1" x14ac:dyDescent="0.25">
      <c r="A225" s="11"/>
      <c r="C225" s="11"/>
      <c r="G225" s="2">
        <f t="shared" si="0"/>
        <v>0</v>
      </c>
    </row>
    <row r="226" spans="1:7" hidden="1" x14ac:dyDescent="0.25">
      <c r="A226" s="11"/>
      <c r="C226" s="11"/>
      <c r="G226" s="2">
        <f t="shared" si="0"/>
        <v>0</v>
      </c>
    </row>
    <row r="227" spans="1:7" hidden="1" x14ac:dyDescent="0.25">
      <c r="A227" s="11"/>
      <c r="C227" s="11"/>
      <c r="G227" s="2">
        <f t="shared" si="0"/>
        <v>0</v>
      </c>
    </row>
    <row r="228" spans="1:7" hidden="1" x14ac:dyDescent="0.25">
      <c r="A228" s="11"/>
      <c r="C228" s="11"/>
      <c r="G228" s="2">
        <f t="shared" si="0"/>
        <v>0</v>
      </c>
    </row>
    <row r="229" spans="1:7" hidden="1" x14ac:dyDescent="0.25">
      <c r="A229" s="11"/>
      <c r="C229" s="11"/>
      <c r="G229" s="2">
        <f t="shared" si="0"/>
        <v>0</v>
      </c>
    </row>
    <row r="230" spans="1:7" hidden="1" x14ac:dyDescent="0.25">
      <c r="A230" s="11"/>
      <c r="C230" s="11"/>
      <c r="G230" s="2">
        <f t="shared" si="0"/>
        <v>0</v>
      </c>
    </row>
    <row r="231" spans="1:7" hidden="1" x14ac:dyDescent="0.25">
      <c r="A231" s="11"/>
      <c r="C231" s="11"/>
      <c r="G231" s="2">
        <f t="shared" si="0"/>
        <v>0</v>
      </c>
    </row>
    <row r="232" spans="1:7" hidden="1" x14ac:dyDescent="0.25">
      <c r="A232" s="11"/>
      <c r="C232" s="11"/>
      <c r="G232" s="2">
        <f t="shared" si="0"/>
        <v>0</v>
      </c>
    </row>
    <row r="233" spans="1:7" hidden="1" x14ac:dyDescent="0.25">
      <c r="A233" s="11"/>
      <c r="C233" s="11"/>
      <c r="G233" s="2">
        <f t="shared" si="0"/>
        <v>0</v>
      </c>
    </row>
    <row r="234" spans="1:7" hidden="1" x14ac:dyDescent="0.25">
      <c r="A234" s="11"/>
      <c r="C234" s="11"/>
      <c r="G234" s="2">
        <f t="shared" si="0"/>
        <v>0</v>
      </c>
    </row>
    <row r="235" spans="1:7" hidden="1" x14ac:dyDescent="0.25">
      <c r="A235" s="11"/>
      <c r="C235" s="11"/>
      <c r="G235" s="2">
        <f t="shared" si="0"/>
        <v>0</v>
      </c>
    </row>
    <row r="236" spans="1:7" hidden="1" x14ac:dyDescent="0.25">
      <c r="A236" s="11"/>
      <c r="C236" s="11"/>
      <c r="G236" s="2">
        <f t="shared" si="0"/>
        <v>0</v>
      </c>
    </row>
    <row r="237" spans="1:7" hidden="1" x14ac:dyDescent="0.25">
      <c r="A237" s="11"/>
      <c r="C237" s="11"/>
      <c r="G237" s="2">
        <f t="shared" si="0"/>
        <v>0</v>
      </c>
    </row>
    <row r="238" spans="1:7" hidden="1" x14ac:dyDescent="0.25">
      <c r="A238" s="11"/>
      <c r="C238" s="11"/>
      <c r="G238" s="2">
        <f t="shared" si="0"/>
        <v>0</v>
      </c>
    </row>
    <row r="239" spans="1:7" hidden="1" x14ac:dyDescent="0.25">
      <c r="A239" s="11"/>
      <c r="C239" s="11"/>
      <c r="G239" s="2">
        <f t="shared" si="0"/>
        <v>0</v>
      </c>
    </row>
    <row r="240" spans="1:7" hidden="1" x14ac:dyDescent="0.25">
      <c r="A240" s="11"/>
      <c r="C240" s="11"/>
      <c r="G240" s="2">
        <f t="shared" si="0"/>
        <v>0</v>
      </c>
    </row>
    <row r="241" spans="1:7" hidden="1" x14ac:dyDescent="0.25">
      <c r="A241" s="11"/>
      <c r="C241" s="11"/>
      <c r="G241" s="2">
        <f t="shared" si="0"/>
        <v>0</v>
      </c>
    </row>
    <row r="242" spans="1:7" hidden="1" x14ac:dyDescent="0.25">
      <c r="A242" s="11"/>
      <c r="C242" s="11"/>
      <c r="G242" s="2">
        <f t="shared" si="0"/>
        <v>0</v>
      </c>
    </row>
    <row r="243" spans="1:7" hidden="1" x14ac:dyDescent="0.25">
      <c r="A243" s="11"/>
      <c r="C243" s="11"/>
      <c r="G243" s="2">
        <f t="shared" si="0"/>
        <v>0</v>
      </c>
    </row>
    <row r="244" spans="1:7" hidden="1" x14ac:dyDescent="0.25">
      <c r="A244" s="11"/>
      <c r="C244" s="11"/>
      <c r="G244" s="2">
        <f t="shared" si="0"/>
        <v>0</v>
      </c>
    </row>
    <row r="245" spans="1:7" hidden="1" x14ac:dyDescent="0.25">
      <c r="A245" s="11"/>
      <c r="C245" s="11"/>
      <c r="G245" s="2">
        <f t="shared" si="0"/>
        <v>0</v>
      </c>
    </row>
    <row r="246" spans="1:7" hidden="1" x14ac:dyDescent="0.25">
      <c r="A246" s="11"/>
      <c r="C246" s="11"/>
      <c r="G246" s="2">
        <f t="shared" si="0"/>
        <v>0</v>
      </c>
    </row>
    <row r="247" spans="1:7" hidden="1" x14ac:dyDescent="0.25">
      <c r="A247" s="11"/>
      <c r="C247" s="11"/>
      <c r="G247" s="2">
        <f t="shared" si="0"/>
        <v>0</v>
      </c>
    </row>
    <row r="248" spans="1:7" hidden="1" x14ac:dyDescent="0.25">
      <c r="A248" s="11"/>
      <c r="C248" s="11"/>
      <c r="G248" s="2">
        <f t="shared" si="0"/>
        <v>0</v>
      </c>
    </row>
    <row r="249" spans="1:7" hidden="1" x14ac:dyDescent="0.25">
      <c r="A249" s="11"/>
      <c r="C249" s="11"/>
      <c r="G249" s="2">
        <f t="shared" si="0"/>
        <v>0</v>
      </c>
    </row>
    <row r="250" spans="1:7" hidden="1" x14ac:dyDescent="0.25">
      <c r="A250" s="11"/>
      <c r="C250" s="11"/>
      <c r="G250" s="2">
        <f t="shared" si="0"/>
        <v>0</v>
      </c>
    </row>
    <row r="251" spans="1:7" hidden="1" x14ac:dyDescent="0.25">
      <c r="A251" s="11"/>
      <c r="C251" s="11"/>
      <c r="G251" s="2">
        <f t="shared" si="0"/>
        <v>0</v>
      </c>
    </row>
    <row r="252" spans="1:7" hidden="1" x14ac:dyDescent="0.25">
      <c r="A252" s="11"/>
      <c r="C252" s="11"/>
      <c r="G252" s="2">
        <f t="shared" si="0"/>
        <v>0</v>
      </c>
    </row>
    <row r="253" spans="1:7" hidden="1" x14ac:dyDescent="0.25">
      <c r="A253" s="11"/>
      <c r="C253" s="11"/>
      <c r="G253" s="2">
        <f t="shared" si="0"/>
        <v>0</v>
      </c>
    </row>
    <row r="254" spans="1:7" hidden="1" x14ac:dyDescent="0.25">
      <c r="A254" s="11"/>
      <c r="C254" s="11"/>
      <c r="G254" s="2">
        <f t="shared" si="0"/>
        <v>0</v>
      </c>
    </row>
    <row r="255" spans="1:7" hidden="1" x14ac:dyDescent="0.25">
      <c r="A255" s="11"/>
      <c r="C255" s="11"/>
      <c r="G255" s="2">
        <f t="shared" si="0"/>
        <v>0</v>
      </c>
    </row>
    <row r="256" spans="1:7" hidden="1" x14ac:dyDescent="0.25">
      <c r="A256" s="11"/>
      <c r="C256" s="11"/>
      <c r="G256" s="2">
        <f t="shared" si="0"/>
        <v>0</v>
      </c>
    </row>
    <row r="257" spans="1:7" hidden="1" x14ac:dyDescent="0.25">
      <c r="A257" s="11"/>
      <c r="C257" s="11"/>
      <c r="G257" s="2">
        <f t="shared" si="0"/>
        <v>0</v>
      </c>
    </row>
    <row r="258" spans="1:7" hidden="1" x14ac:dyDescent="0.25">
      <c r="A258" s="11"/>
      <c r="C258" s="11"/>
      <c r="G258" s="2">
        <f t="shared" ref="G258:G321" si="1">SUM(I258,K258,M258,O258)</f>
        <v>0</v>
      </c>
    </row>
    <row r="259" spans="1:7" hidden="1" x14ac:dyDescent="0.25">
      <c r="A259" s="11"/>
      <c r="C259" s="11"/>
      <c r="G259" s="2">
        <f t="shared" si="1"/>
        <v>0</v>
      </c>
    </row>
    <row r="260" spans="1:7" hidden="1" x14ac:dyDescent="0.25">
      <c r="A260" s="11"/>
      <c r="C260" s="11"/>
      <c r="G260" s="2">
        <f t="shared" si="1"/>
        <v>0</v>
      </c>
    </row>
    <row r="261" spans="1:7" hidden="1" x14ac:dyDescent="0.25">
      <c r="A261" s="11"/>
      <c r="C261" s="11"/>
      <c r="G261" s="2">
        <f t="shared" si="1"/>
        <v>0</v>
      </c>
    </row>
    <row r="262" spans="1:7" hidden="1" x14ac:dyDescent="0.25">
      <c r="A262" s="11"/>
      <c r="C262" s="11"/>
      <c r="G262" s="2">
        <f t="shared" si="1"/>
        <v>0</v>
      </c>
    </row>
    <row r="263" spans="1:7" hidden="1" x14ac:dyDescent="0.25">
      <c r="A263" s="11"/>
      <c r="C263" s="11"/>
      <c r="G263" s="2">
        <f t="shared" si="1"/>
        <v>0</v>
      </c>
    </row>
    <row r="264" spans="1:7" hidden="1" x14ac:dyDescent="0.25">
      <c r="A264" s="11"/>
      <c r="C264" s="11"/>
      <c r="G264" s="2">
        <f t="shared" si="1"/>
        <v>0</v>
      </c>
    </row>
    <row r="265" spans="1:7" hidden="1" x14ac:dyDescent="0.25">
      <c r="A265" s="11"/>
      <c r="C265" s="11"/>
      <c r="G265" s="2">
        <f t="shared" si="1"/>
        <v>0</v>
      </c>
    </row>
    <row r="266" spans="1:7" hidden="1" x14ac:dyDescent="0.25">
      <c r="A266" s="11"/>
      <c r="C266" s="11"/>
      <c r="G266" s="2">
        <f t="shared" si="1"/>
        <v>0</v>
      </c>
    </row>
    <row r="267" spans="1:7" hidden="1" x14ac:dyDescent="0.25">
      <c r="A267" s="11"/>
      <c r="C267" s="11"/>
      <c r="G267" s="2">
        <f t="shared" si="1"/>
        <v>0</v>
      </c>
    </row>
    <row r="268" spans="1:7" hidden="1" x14ac:dyDescent="0.25">
      <c r="A268" s="11"/>
      <c r="C268" s="11"/>
      <c r="G268" s="2">
        <f t="shared" si="1"/>
        <v>0</v>
      </c>
    </row>
    <row r="269" spans="1:7" hidden="1" x14ac:dyDescent="0.25">
      <c r="A269" s="11"/>
      <c r="C269" s="11"/>
      <c r="G269" s="2">
        <f t="shared" si="1"/>
        <v>0</v>
      </c>
    </row>
    <row r="270" spans="1:7" hidden="1" x14ac:dyDescent="0.25">
      <c r="A270" s="11"/>
      <c r="C270" s="11"/>
      <c r="G270" s="2">
        <f t="shared" si="1"/>
        <v>0</v>
      </c>
    </row>
    <row r="271" spans="1:7" hidden="1" x14ac:dyDescent="0.25">
      <c r="A271" s="11"/>
      <c r="C271" s="11"/>
      <c r="G271" s="2">
        <f t="shared" si="1"/>
        <v>0</v>
      </c>
    </row>
    <row r="272" spans="1:7" hidden="1" x14ac:dyDescent="0.25">
      <c r="A272" s="11"/>
      <c r="C272" s="11"/>
      <c r="G272" s="2">
        <f t="shared" si="1"/>
        <v>0</v>
      </c>
    </row>
    <row r="273" spans="1:7" hidden="1" x14ac:dyDescent="0.25">
      <c r="A273" s="11"/>
      <c r="C273" s="11"/>
      <c r="G273" s="2">
        <f t="shared" si="1"/>
        <v>0</v>
      </c>
    </row>
    <row r="274" spans="1:7" hidden="1" x14ac:dyDescent="0.25">
      <c r="A274" s="11"/>
      <c r="C274" s="11"/>
      <c r="G274" s="2">
        <f t="shared" si="1"/>
        <v>0</v>
      </c>
    </row>
    <row r="275" spans="1:7" hidden="1" x14ac:dyDescent="0.25">
      <c r="A275" s="11"/>
      <c r="C275" s="11"/>
      <c r="G275" s="2">
        <f t="shared" si="1"/>
        <v>0</v>
      </c>
    </row>
    <row r="276" spans="1:7" hidden="1" x14ac:dyDescent="0.25">
      <c r="A276" s="11"/>
      <c r="C276" s="11"/>
      <c r="G276" s="2">
        <f t="shared" si="1"/>
        <v>0</v>
      </c>
    </row>
    <row r="277" spans="1:7" hidden="1" x14ac:dyDescent="0.25">
      <c r="A277" s="11"/>
      <c r="C277" s="11"/>
      <c r="G277" s="2">
        <f t="shared" si="1"/>
        <v>0</v>
      </c>
    </row>
    <row r="278" spans="1:7" hidden="1" x14ac:dyDescent="0.25">
      <c r="A278" s="11"/>
      <c r="C278" s="11"/>
      <c r="G278" s="2">
        <f t="shared" si="1"/>
        <v>0</v>
      </c>
    </row>
    <row r="279" spans="1:7" hidden="1" x14ac:dyDescent="0.25">
      <c r="A279" s="11"/>
      <c r="C279" s="11"/>
      <c r="G279" s="2">
        <f t="shared" si="1"/>
        <v>0</v>
      </c>
    </row>
    <row r="280" spans="1:7" hidden="1" x14ac:dyDescent="0.25">
      <c r="A280" s="11"/>
      <c r="C280" s="11"/>
      <c r="G280" s="2">
        <f t="shared" si="1"/>
        <v>0</v>
      </c>
    </row>
    <row r="281" spans="1:7" hidden="1" x14ac:dyDescent="0.25">
      <c r="A281" s="11"/>
      <c r="C281" s="11"/>
      <c r="G281" s="2">
        <f t="shared" si="1"/>
        <v>0</v>
      </c>
    </row>
    <row r="282" spans="1:7" hidden="1" x14ac:dyDescent="0.25">
      <c r="A282" s="11"/>
      <c r="C282" s="11"/>
      <c r="G282" s="2">
        <f t="shared" si="1"/>
        <v>0</v>
      </c>
    </row>
    <row r="283" spans="1:7" hidden="1" x14ac:dyDescent="0.25">
      <c r="A283" s="11"/>
      <c r="C283" s="11"/>
      <c r="G283" s="2">
        <f t="shared" si="1"/>
        <v>0</v>
      </c>
    </row>
    <row r="284" spans="1:7" hidden="1" x14ac:dyDescent="0.25">
      <c r="A284" s="11"/>
      <c r="C284" s="11"/>
      <c r="G284" s="2">
        <f t="shared" si="1"/>
        <v>0</v>
      </c>
    </row>
    <row r="285" spans="1:7" hidden="1" x14ac:dyDescent="0.25">
      <c r="A285" s="11"/>
      <c r="C285" s="11"/>
      <c r="G285" s="2">
        <f t="shared" si="1"/>
        <v>0</v>
      </c>
    </row>
    <row r="286" spans="1:7" hidden="1" x14ac:dyDescent="0.25">
      <c r="A286" s="11"/>
      <c r="C286" s="11"/>
      <c r="G286" s="2">
        <f t="shared" si="1"/>
        <v>0</v>
      </c>
    </row>
    <row r="287" spans="1:7" hidden="1" x14ac:dyDescent="0.25">
      <c r="A287" s="11"/>
      <c r="C287" s="11"/>
      <c r="G287" s="2">
        <f t="shared" si="1"/>
        <v>0</v>
      </c>
    </row>
    <row r="288" spans="1:7" hidden="1" x14ac:dyDescent="0.25">
      <c r="A288" s="11"/>
      <c r="C288" s="11"/>
      <c r="G288" s="2">
        <f t="shared" si="1"/>
        <v>0</v>
      </c>
    </row>
    <row r="289" spans="1:7" hidden="1" x14ac:dyDescent="0.25">
      <c r="A289" s="11"/>
      <c r="C289" s="11"/>
      <c r="G289" s="2">
        <f t="shared" si="1"/>
        <v>0</v>
      </c>
    </row>
    <row r="290" spans="1:7" hidden="1" x14ac:dyDescent="0.25">
      <c r="A290" s="11"/>
      <c r="C290" s="11"/>
      <c r="G290" s="2">
        <f t="shared" si="1"/>
        <v>0</v>
      </c>
    </row>
    <row r="291" spans="1:7" hidden="1" x14ac:dyDescent="0.25">
      <c r="A291" s="11"/>
      <c r="C291" s="11"/>
      <c r="G291" s="2">
        <f t="shared" si="1"/>
        <v>0</v>
      </c>
    </row>
    <row r="292" spans="1:7" hidden="1" x14ac:dyDescent="0.25">
      <c r="A292" s="11"/>
      <c r="C292" s="11"/>
      <c r="G292" s="2">
        <f t="shared" si="1"/>
        <v>0</v>
      </c>
    </row>
    <row r="293" spans="1:7" hidden="1" x14ac:dyDescent="0.25">
      <c r="A293" s="11"/>
      <c r="C293" s="11"/>
      <c r="G293" s="2">
        <f t="shared" si="1"/>
        <v>0</v>
      </c>
    </row>
    <row r="294" spans="1:7" hidden="1" x14ac:dyDescent="0.25">
      <c r="A294" s="11"/>
      <c r="C294" s="11"/>
      <c r="G294" s="2">
        <f t="shared" si="1"/>
        <v>0</v>
      </c>
    </row>
    <row r="295" spans="1:7" hidden="1" x14ac:dyDescent="0.25">
      <c r="A295" s="11"/>
      <c r="C295" s="11"/>
      <c r="G295" s="2">
        <f t="shared" si="1"/>
        <v>0</v>
      </c>
    </row>
    <row r="296" spans="1:7" hidden="1" x14ac:dyDescent="0.25">
      <c r="A296" s="11"/>
      <c r="C296" s="11"/>
      <c r="G296" s="2">
        <f t="shared" si="1"/>
        <v>0</v>
      </c>
    </row>
    <row r="297" spans="1:7" hidden="1" x14ac:dyDescent="0.25">
      <c r="A297" s="11"/>
      <c r="C297" s="11"/>
      <c r="G297" s="2">
        <f t="shared" si="1"/>
        <v>0</v>
      </c>
    </row>
    <row r="298" spans="1:7" hidden="1" x14ac:dyDescent="0.25">
      <c r="A298" s="11"/>
      <c r="C298" s="11"/>
      <c r="G298" s="2">
        <f t="shared" si="1"/>
        <v>0</v>
      </c>
    </row>
    <row r="299" spans="1:7" hidden="1" x14ac:dyDescent="0.25">
      <c r="A299" s="11"/>
      <c r="C299" s="11"/>
      <c r="G299" s="2">
        <f t="shared" si="1"/>
        <v>0</v>
      </c>
    </row>
    <row r="300" spans="1:7" hidden="1" x14ac:dyDescent="0.25">
      <c r="A300" s="11"/>
      <c r="C300" s="11"/>
      <c r="G300" s="2">
        <f t="shared" si="1"/>
        <v>0</v>
      </c>
    </row>
    <row r="301" spans="1:7" hidden="1" x14ac:dyDescent="0.25">
      <c r="A301" s="11"/>
      <c r="C301" s="11"/>
      <c r="G301" s="2">
        <f t="shared" si="1"/>
        <v>0</v>
      </c>
    </row>
    <row r="302" spans="1:7" hidden="1" x14ac:dyDescent="0.25">
      <c r="A302" s="11"/>
      <c r="C302" s="11"/>
      <c r="G302" s="2">
        <f t="shared" si="1"/>
        <v>0</v>
      </c>
    </row>
    <row r="303" spans="1:7" hidden="1" x14ac:dyDescent="0.25">
      <c r="A303" s="11"/>
      <c r="C303" s="11"/>
      <c r="G303" s="2">
        <f t="shared" si="1"/>
        <v>0</v>
      </c>
    </row>
    <row r="304" spans="1:7" hidden="1" x14ac:dyDescent="0.25">
      <c r="A304" s="11"/>
      <c r="C304" s="11"/>
      <c r="G304" s="2">
        <f t="shared" si="1"/>
        <v>0</v>
      </c>
    </row>
    <row r="305" spans="1:7" hidden="1" x14ac:dyDescent="0.25">
      <c r="A305" s="11"/>
      <c r="C305" s="11"/>
      <c r="G305" s="2">
        <f t="shared" si="1"/>
        <v>0</v>
      </c>
    </row>
    <row r="306" spans="1:7" hidden="1" x14ac:dyDescent="0.25">
      <c r="A306" s="11"/>
      <c r="C306" s="11"/>
      <c r="G306" s="2">
        <f t="shared" si="1"/>
        <v>0</v>
      </c>
    </row>
    <row r="307" spans="1:7" hidden="1" x14ac:dyDescent="0.25">
      <c r="A307" s="11"/>
      <c r="C307" s="11"/>
      <c r="G307" s="2">
        <f t="shared" si="1"/>
        <v>0</v>
      </c>
    </row>
    <row r="308" spans="1:7" hidden="1" x14ac:dyDescent="0.25">
      <c r="A308" s="11"/>
      <c r="C308" s="11"/>
      <c r="G308" s="2">
        <f t="shared" si="1"/>
        <v>0</v>
      </c>
    </row>
    <row r="309" spans="1:7" hidden="1" x14ac:dyDescent="0.25">
      <c r="A309" s="11"/>
      <c r="C309" s="11"/>
      <c r="G309" s="2">
        <f t="shared" si="1"/>
        <v>0</v>
      </c>
    </row>
    <row r="310" spans="1:7" hidden="1" x14ac:dyDescent="0.25">
      <c r="A310" s="11"/>
      <c r="C310" s="11"/>
      <c r="G310" s="2">
        <f t="shared" si="1"/>
        <v>0</v>
      </c>
    </row>
    <row r="311" spans="1:7" hidden="1" x14ac:dyDescent="0.25">
      <c r="A311" s="11"/>
      <c r="C311" s="11"/>
      <c r="G311" s="2">
        <f t="shared" si="1"/>
        <v>0</v>
      </c>
    </row>
    <row r="312" spans="1:7" hidden="1" x14ac:dyDescent="0.25">
      <c r="A312" s="11"/>
      <c r="C312" s="11"/>
      <c r="G312" s="2">
        <f t="shared" si="1"/>
        <v>0</v>
      </c>
    </row>
    <row r="313" spans="1:7" hidden="1" x14ac:dyDescent="0.25">
      <c r="A313" s="11"/>
      <c r="C313" s="11"/>
      <c r="G313" s="2">
        <f t="shared" si="1"/>
        <v>0</v>
      </c>
    </row>
    <row r="314" spans="1:7" hidden="1" x14ac:dyDescent="0.25">
      <c r="A314" s="11"/>
      <c r="C314" s="11"/>
      <c r="G314" s="2">
        <f t="shared" si="1"/>
        <v>0</v>
      </c>
    </row>
    <row r="315" spans="1:7" hidden="1" x14ac:dyDescent="0.25">
      <c r="A315" s="11"/>
      <c r="C315" s="11"/>
      <c r="G315" s="2">
        <f t="shared" si="1"/>
        <v>0</v>
      </c>
    </row>
    <row r="316" spans="1:7" hidden="1" x14ac:dyDescent="0.25">
      <c r="A316" s="11"/>
      <c r="C316" s="11"/>
      <c r="G316" s="2">
        <f t="shared" si="1"/>
        <v>0</v>
      </c>
    </row>
    <row r="317" spans="1:7" hidden="1" x14ac:dyDescent="0.25">
      <c r="A317" s="11"/>
      <c r="C317" s="11"/>
      <c r="G317" s="2">
        <f t="shared" si="1"/>
        <v>0</v>
      </c>
    </row>
    <row r="318" spans="1:7" hidden="1" x14ac:dyDescent="0.25">
      <c r="A318" s="11"/>
      <c r="C318" s="11"/>
      <c r="G318" s="2">
        <f t="shared" si="1"/>
        <v>0</v>
      </c>
    </row>
    <row r="319" spans="1:7" hidden="1" x14ac:dyDescent="0.25">
      <c r="A319" s="11"/>
      <c r="C319" s="11"/>
      <c r="G319" s="2">
        <f t="shared" si="1"/>
        <v>0</v>
      </c>
    </row>
    <row r="320" spans="1:7" hidden="1" x14ac:dyDescent="0.25">
      <c r="A320" s="11"/>
      <c r="C320" s="11"/>
      <c r="G320" s="2">
        <f t="shared" si="1"/>
        <v>0</v>
      </c>
    </row>
    <row r="321" spans="1:7" hidden="1" x14ac:dyDescent="0.25">
      <c r="A321" s="11"/>
      <c r="C321" s="11"/>
      <c r="G321" s="2">
        <f t="shared" si="1"/>
        <v>0</v>
      </c>
    </row>
    <row r="322" spans="1:7" hidden="1" x14ac:dyDescent="0.25">
      <c r="A322" s="11"/>
      <c r="C322" s="11"/>
      <c r="G322" s="2">
        <f t="shared" ref="G322:G385" si="2">SUM(I322,K322,M322,O322)</f>
        <v>0</v>
      </c>
    </row>
    <row r="323" spans="1:7" hidden="1" x14ac:dyDescent="0.25">
      <c r="A323" s="11"/>
      <c r="C323" s="11"/>
      <c r="G323" s="2">
        <f t="shared" si="2"/>
        <v>0</v>
      </c>
    </row>
    <row r="324" spans="1:7" hidden="1" x14ac:dyDescent="0.25">
      <c r="A324" s="11"/>
      <c r="C324" s="11"/>
      <c r="G324" s="2">
        <f t="shared" si="2"/>
        <v>0</v>
      </c>
    </row>
    <row r="325" spans="1:7" hidden="1" x14ac:dyDescent="0.25">
      <c r="A325" s="11"/>
      <c r="C325" s="11"/>
      <c r="G325" s="2">
        <f t="shared" si="2"/>
        <v>0</v>
      </c>
    </row>
    <row r="326" spans="1:7" hidden="1" x14ac:dyDescent="0.25">
      <c r="A326" s="11"/>
      <c r="C326" s="11"/>
      <c r="G326" s="2">
        <f t="shared" si="2"/>
        <v>0</v>
      </c>
    </row>
    <row r="327" spans="1:7" hidden="1" x14ac:dyDescent="0.25">
      <c r="A327" s="11"/>
      <c r="C327" s="11"/>
      <c r="G327" s="2">
        <f t="shared" si="2"/>
        <v>0</v>
      </c>
    </row>
    <row r="328" spans="1:7" hidden="1" x14ac:dyDescent="0.25">
      <c r="A328" s="11"/>
      <c r="C328" s="11"/>
      <c r="G328" s="2">
        <f t="shared" si="2"/>
        <v>0</v>
      </c>
    </row>
    <row r="329" spans="1:7" hidden="1" x14ac:dyDescent="0.25">
      <c r="A329" s="11"/>
      <c r="C329" s="11"/>
      <c r="G329" s="2">
        <f t="shared" si="2"/>
        <v>0</v>
      </c>
    </row>
    <row r="330" spans="1:7" hidden="1" x14ac:dyDescent="0.25">
      <c r="A330" s="11"/>
      <c r="C330" s="11"/>
      <c r="G330" s="2">
        <f t="shared" si="2"/>
        <v>0</v>
      </c>
    </row>
    <row r="331" spans="1:7" hidden="1" x14ac:dyDescent="0.25">
      <c r="A331" s="11"/>
      <c r="C331" s="11"/>
      <c r="G331" s="2">
        <f t="shared" si="2"/>
        <v>0</v>
      </c>
    </row>
    <row r="332" spans="1:7" hidden="1" x14ac:dyDescent="0.25">
      <c r="A332" s="11"/>
      <c r="C332" s="11"/>
      <c r="G332" s="2">
        <f t="shared" si="2"/>
        <v>0</v>
      </c>
    </row>
    <row r="333" spans="1:7" hidden="1" x14ac:dyDescent="0.25">
      <c r="A333" s="11"/>
      <c r="C333" s="11"/>
      <c r="G333" s="2">
        <f t="shared" si="2"/>
        <v>0</v>
      </c>
    </row>
    <row r="334" spans="1:7" hidden="1" x14ac:dyDescent="0.25">
      <c r="A334" s="11"/>
      <c r="C334" s="11"/>
      <c r="G334" s="2">
        <f t="shared" si="2"/>
        <v>0</v>
      </c>
    </row>
    <row r="335" spans="1:7" hidden="1" x14ac:dyDescent="0.25">
      <c r="A335" s="11"/>
      <c r="C335" s="11"/>
      <c r="G335" s="2">
        <f t="shared" si="2"/>
        <v>0</v>
      </c>
    </row>
    <row r="336" spans="1:7" hidden="1" x14ac:dyDescent="0.25">
      <c r="A336" s="11"/>
      <c r="C336" s="11"/>
      <c r="G336" s="2">
        <f t="shared" si="2"/>
        <v>0</v>
      </c>
    </row>
    <row r="337" spans="1:7" hidden="1" x14ac:dyDescent="0.25">
      <c r="A337" s="11"/>
      <c r="C337" s="11"/>
      <c r="G337" s="2">
        <f t="shared" si="2"/>
        <v>0</v>
      </c>
    </row>
    <row r="338" spans="1:7" hidden="1" x14ac:dyDescent="0.25">
      <c r="A338" s="11"/>
      <c r="C338" s="11"/>
      <c r="G338" s="2">
        <f t="shared" si="2"/>
        <v>0</v>
      </c>
    </row>
    <row r="339" spans="1:7" hidden="1" x14ac:dyDescent="0.25">
      <c r="A339" s="11"/>
      <c r="C339" s="11"/>
      <c r="G339" s="2">
        <f t="shared" si="2"/>
        <v>0</v>
      </c>
    </row>
    <row r="340" spans="1:7" hidden="1" x14ac:dyDescent="0.25">
      <c r="A340" s="11"/>
      <c r="C340" s="11"/>
      <c r="G340" s="2">
        <f t="shared" si="2"/>
        <v>0</v>
      </c>
    </row>
    <row r="341" spans="1:7" hidden="1" x14ac:dyDescent="0.25">
      <c r="A341" s="11"/>
      <c r="C341" s="11"/>
      <c r="G341" s="2">
        <f t="shared" si="2"/>
        <v>0</v>
      </c>
    </row>
    <row r="342" spans="1:7" hidden="1" x14ac:dyDescent="0.25">
      <c r="A342" s="11"/>
      <c r="C342" s="11"/>
      <c r="G342" s="2">
        <f t="shared" si="2"/>
        <v>0</v>
      </c>
    </row>
    <row r="343" spans="1:7" hidden="1" x14ac:dyDescent="0.25">
      <c r="A343" s="11"/>
      <c r="C343" s="11"/>
      <c r="G343" s="2">
        <f t="shared" si="2"/>
        <v>0</v>
      </c>
    </row>
    <row r="344" spans="1:7" hidden="1" x14ac:dyDescent="0.25">
      <c r="A344" s="11"/>
      <c r="C344" s="11"/>
      <c r="G344" s="2">
        <f t="shared" si="2"/>
        <v>0</v>
      </c>
    </row>
    <row r="345" spans="1:7" hidden="1" x14ac:dyDescent="0.25">
      <c r="A345" s="11"/>
      <c r="C345" s="11"/>
      <c r="G345" s="2">
        <f t="shared" si="2"/>
        <v>0</v>
      </c>
    </row>
    <row r="346" spans="1:7" hidden="1" x14ac:dyDescent="0.25">
      <c r="A346" s="11"/>
      <c r="C346" s="11"/>
      <c r="G346" s="2">
        <f t="shared" si="2"/>
        <v>0</v>
      </c>
    </row>
    <row r="347" spans="1:7" hidden="1" x14ac:dyDescent="0.25">
      <c r="A347" s="11"/>
      <c r="C347" s="11"/>
      <c r="G347" s="2">
        <f t="shared" si="2"/>
        <v>0</v>
      </c>
    </row>
    <row r="348" spans="1:7" hidden="1" x14ac:dyDescent="0.25">
      <c r="A348" s="11"/>
      <c r="C348" s="11"/>
      <c r="G348" s="2">
        <f t="shared" si="2"/>
        <v>0</v>
      </c>
    </row>
    <row r="349" spans="1:7" hidden="1" x14ac:dyDescent="0.25">
      <c r="A349" s="11"/>
      <c r="C349" s="11"/>
      <c r="G349" s="2">
        <f t="shared" si="2"/>
        <v>0</v>
      </c>
    </row>
    <row r="350" spans="1:7" hidden="1" x14ac:dyDescent="0.25">
      <c r="A350" s="11"/>
      <c r="C350" s="11"/>
      <c r="G350" s="2">
        <f t="shared" si="2"/>
        <v>0</v>
      </c>
    </row>
    <row r="351" spans="1:7" hidden="1" x14ac:dyDescent="0.25">
      <c r="A351" s="11"/>
      <c r="C351" s="11"/>
      <c r="G351" s="2">
        <f t="shared" si="2"/>
        <v>0</v>
      </c>
    </row>
    <row r="352" spans="1:7" hidden="1" x14ac:dyDescent="0.25">
      <c r="A352" s="11"/>
      <c r="C352" s="11"/>
      <c r="G352" s="2">
        <f t="shared" si="2"/>
        <v>0</v>
      </c>
    </row>
    <row r="353" spans="1:7" hidden="1" x14ac:dyDescent="0.25">
      <c r="A353" s="11"/>
      <c r="C353" s="11"/>
      <c r="G353" s="2">
        <f t="shared" si="2"/>
        <v>0</v>
      </c>
    </row>
    <row r="354" spans="1:7" hidden="1" x14ac:dyDescent="0.25">
      <c r="A354" s="11"/>
      <c r="C354" s="11"/>
      <c r="G354" s="2">
        <f t="shared" si="2"/>
        <v>0</v>
      </c>
    </row>
    <row r="355" spans="1:7" hidden="1" x14ac:dyDescent="0.25">
      <c r="A355" s="11"/>
      <c r="C355" s="11"/>
      <c r="G355" s="2">
        <f t="shared" si="2"/>
        <v>0</v>
      </c>
    </row>
    <row r="356" spans="1:7" hidden="1" x14ac:dyDescent="0.25">
      <c r="A356" s="11"/>
      <c r="C356" s="11"/>
      <c r="G356" s="2">
        <f t="shared" si="2"/>
        <v>0</v>
      </c>
    </row>
    <row r="357" spans="1:7" hidden="1" x14ac:dyDescent="0.25">
      <c r="A357" s="11"/>
      <c r="C357" s="11"/>
      <c r="G357" s="2">
        <f t="shared" si="2"/>
        <v>0</v>
      </c>
    </row>
    <row r="358" spans="1:7" hidden="1" x14ac:dyDescent="0.25">
      <c r="A358" s="11"/>
      <c r="C358" s="11"/>
      <c r="G358" s="2">
        <f t="shared" si="2"/>
        <v>0</v>
      </c>
    </row>
    <row r="359" spans="1:7" hidden="1" x14ac:dyDescent="0.25">
      <c r="A359" s="11"/>
      <c r="C359" s="11"/>
      <c r="G359" s="2">
        <f t="shared" si="2"/>
        <v>0</v>
      </c>
    </row>
    <row r="360" spans="1:7" hidden="1" x14ac:dyDescent="0.25">
      <c r="A360" s="11"/>
      <c r="C360" s="11"/>
      <c r="G360" s="2">
        <f t="shared" si="2"/>
        <v>0</v>
      </c>
    </row>
    <row r="361" spans="1:7" hidden="1" x14ac:dyDescent="0.25">
      <c r="A361" s="11"/>
      <c r="C361" s="11"/>
      <c r="G361" s="2">
        <f t="shared" si="2"/>
        <v>0</v>
      </c>
    </row>
    <row r="362" spans="1:7" hidden="1" x14ac:dyDescent="0.25">
      <c r="A362" s="11"/>
      <c r="C362" s="11"/>
      <c r="G362" s="2">
        <f t="shared" si="2"/>
        <v>0</v>
      </c>
    </row>
    <row r="363" spans="1:7" hidden="1" x14ac:dyDescent="0.25">
      <c r="A363" s="11"/>
      <c r="C363" s="11"/>
      <c r="G363" s="2">
        <f t="shared" si="2"/>
        <v>0</v>
      </c>
    </row>
    <row r="364" spans="1:7" hidden="1" x14ac:dyDescent="0.25">
      <c r="A364" s="11"/>
      <c r="C364" s="11"/>
      <c r="G364" s="2">
        <f t="shared" si="2"/>
        <v>0</v>
      </c>
    </row>
    <row r="365" spans="1:7" hidden="1" x14ac:dyDescent="0.25">
      <c r="A365" s="11"/>
      <c r="C365" s="11"/>
      <c r="G365" s="2">
        <f t="shared" si="2"/>
        <v>0</v>
      </c>
    </row>
    <row r="366" spans="1:7" hidden="1" x14ac:dyDescent="0.25">
      <c r="A366" s="11"/>
      <c r="C366" s="11"/>
      <c r="G366" s="2">
        <f t="shared" si="2"/>
        <v>0</v>
      </c>
    </row>
    <row r="367" spans="1:7" hidden="1" x14ac:dyDescent="0.25">
      <c r="A367" s="11"/>
      <c r="C367" s="11"/>
      <c r="G367" s="2">
        <f t="shared" si="2"/>
        <v>0</v>
      </c>
    </row>
    <row r="368" spans="1:7" hidden="1" x14ac:dyDescent="0.25">
      <c r="A368" s="11"/>
      <c r="C368" s="11"/>
      <c r="G368" s="2">
        <f t="shared" si="2"/>
        <v>0</v>
      </c>
    </row>
    <row r="369" spans="1:7" hidden="1" x14ac:dyDescent="0.25">
      <c r="A369" s="11"/>
      <c r="C369" s="11"/>
      <c r="G369" s="2">
        <f t="shared" si="2"/>
        <v>0</v>
      </c>
    </row>
    <row r="370" spans="1:7" hidden="1" x14ac:dyDescent="0.25">
      <c r="A370" s="11"/>
      <c r="C370" s="11"/>
      <c r="G370" s="2">
        <f t="shared" si="2"/>
        <v>0</v>
      </c>
    </row>
    <row r="371" spans="1:7" hidden="1" x14ac:dyDescent="0.25">
      <c r="A371" s="11"/>
      <c r="C371" s="11"/>
      <c r="G371" s="2">
        <f t="shared" si="2"/>
        <v>0</v>
      </c>
    </row>
    <row r="372" spans="1:7" hidden="1" x14ac:dyDescent="0.25">
      <c r="A372" s="11"/>
      <c r="C372" s="11"/>
      <c r="G372" s="2">
        <f t="shared" si="2"/>
        <v>0</v>
      </c>
    </row>
    <row r="373" spans="1:7" hidden="1" x14ac:dyDescent="0.25">
      <c r="A373" s="11"/>
      <c r="C373" s="11"/>
      <c r="G373" s="2">
        <f t="shared" si="2"/>
        <v>0</v>
      </c>
    </row>
    <row r="374" spans="1:7" hidden="1" x14ac:dyDescent="0.25">
      <c r="A374" s="11"/>
      <c r="C374" s="11"/>
      <c r="G374" s="2">
        <f t="shared" si="2"/>
        <v>0</v>
      </c>
    </row>
    <row r="375" spans="1:7" hidden="1" x14ac:dyDescent="0.25">
      <c r="A375" s="11"/>
      <c r="C375" s="11"/>
      <c r="G375" s="2">
        <f t="shared" si="2"/>
        <v>0</v>
      </c>
    </row>
    <row r="376" spans="1:7" hidden="1" x14ac:dyDescent="0.25">
      <c r="A376" s="11"/>
      <c r="C376" s="11"/>
      <c r="G376" s="2">
        <f t="shared" si="2"/>
        <v>0</v>
      </c>
    </row>
    <row r="377" spans="1:7" hidden="1" x14ac:dyDescent="0.25">
      <c r="A377" s="11"/>
      <c r="C377" s="11"/>
      <c r="G377" s="2">
        <f t="shared" si="2"/>
        <v>0</v>
      </c>
    </row>
    <row r="378" spans="1:7" hidden="1" x14ac:dyDescent="0.25">
      <c r="A378" s="11"/>
      <c r="C378" s="11"/>
      <c r="G378" s="2">
        <f t="shared" si="2"/>
        <v>0</v>
      </c>
    </row>
    <row r="379" spans="1:7" hidden="1" x14ac:dyDescent="0.25">
      <c r="A379" s="11"/>
      <c r="C379" s="11"/>
      <c r="G379" s="2">
        <f t="shared" si="2"/>
        <v>0</v>
      </c>
    </row>
    <row r="380" spans="1:7" hidden="1" x14ac:dyDescent="0.25">
      <c r="A380" s="11"/>
      <c r="C380" s="11"/>
      <c r="G380" s="2">
        <f t="shared" si="2"/>
        <v>0</v>
      </c>
    </row>
    <row r="381" spans="1:7" hidden="1" x14ac:dyDescent="0.25">
      <c r="A381" s="11"/>
      <c r="C381" s="11"/>
      <c r="G381" s="2">
        <f t="shared" si="2"/>
        <v>0</v>
      </c>
    </row>
    <row r="382" spans="1:7" hidden="1" x14ac:dyDescent="0.25">
      <c r="A382" s="11"/>
      <c r="C382" s="11"/>
      <c r="G382" s="2">
        <f t="shared" si="2"/>
        <v>0</v>
      </c>
    </row>
    <row r="383" spans="1:7" hidden="1" x14ac:dyDescent="0.25">
      <c r="A383" s="11"/>
      <c r="C383" s="11"/>
      <c r="G383" s="2">
        <f t="shared" si="2"/>
        <v>0</v>
      </c>
    </row>
    <row r="384" spans="1:7" hidden="1" x14ac:dyDescent="0.25">
      <c r="A384" s="11"/>
      <c r="C384" s="11"/>
      <c r="G384" s="2">
        <f t="shared" si="2"/>
        <v>0</v>
      </c>
    </row>
    <row r="385" spans="1:7" hidden="1" x14ac:dyDescent="0.25">
      <c r="A385" s="11"/>
      <c r="C385" s="11"/>
      <c r="G385" s="2">
        <f t="shared" si="2"/>
        <v>0</v>
      </c>
    </row>
    <row r="386" spans="1:7" hidden="1" x14ac:dyDescent="0.25">
      <c r="A386" s="11"/>
      <c r="C386" s="11"/>
      <c r="G386" s="2">
        <f t="shared" ref="G386:G449" si="3">SUM(I386,K386,M386,O386)</f>
        <v>0</v>
      </c>
    </row>
    <row r="387" spans="1:7" hidden="1" x14ac:dyDescent="0.25">
      <c r="A387" s="11"/>
      <c r="C387" s="11"/>
      <c r="G387" s="2">
        <f t="shared" si="3"/>
        <v>0</v>
      </c>
    </row>
    <row r="388" spans="1:7" hidden="1" x14ac:dyDescent="0.25">
      <c r="A388" s="11"/>
      <c r="C388" s="11"/>
      <c r="G388" s="2">
        <f t="shared" si="3"/>
        <v>0</v>
      </c>
    </row>
    <row r="389" spans="1:7" hidden="1" x14ac:dyDescent="0.25">
      <c r="A389" s="11"/>
      <c r="C389" s="11"/>
      <c r="G389" s="2">
        <f t="shared" si="3"/>
        <v>0</v>
      </c>
    </row>
    <row r="390" spans="1:7" hidden="1" x14ac:dyDescent="0.25">
      <c r="A390" s="11"/>
      <c r="C390" s="11"/>
      <c r="G390" s="2">
        <f t="shared" si="3"/>
        <v>0</v>
      </c>
    </row>
    <row r="391" spans="1:7" hidden="1" x14ac:dyDescent="0.25">
      <c r="A391" s="11"/>
      <c r="C391" s="11"/>
      <c r="G391" s="2">
        <f t="shared" si="3"/>
        <v>0</v>
      </c>
    </row>
    <row r="392" spans="1:7" hidden="1" x14ac:dyDescent="0.25">
      <c r="A392" s="11"/>
      <c r="C392" s="11"/>
      <c r="G392" s="2">
        <f t="shared" si="3"/>
        <v>0</v>
      </c>
    </row>
    <row r="393" spans="1:7" hidden="1" x14ac:dyDescent="0.25">
      <c r="A393" s="11"/>
      <c r="C393" s="11"/>
      <c r="G393" s="2">
        <f t="shared" si="3"/>
        <v>0</v>
      </c>
    </row>
    <row r="394" spans="1:7" hidden="1" x14ac:dyDescent="0.25">
      <c r="A394" s="11"/>
      <c r="C394" s="11"/>
      <c r="G394" s="2">
        <f t="shared" si="3"/>
        <v>0</v>
      </c>
    </row>
    <row r="395" spans="1:7" hidden="1" x14ac:dyDescent="0.25">
      <c r="A395" s="11"/>
      <c r="C395" s="11"/>
      <c r="G395" s="2">
        <f t="shared" si="3"/>
        <v>0</v>
      </c>
    </row>
    <row r="396" spans="1:7" hidden="1" x14ac:dyDescent="0.25">
      <c r="A396" s="11"/>
      <c r="C396" s="11"/>
      <c r="G396" s="2">
        <f t="shared" si="3"/>
        <v>0</v>
      </c>
    </row>
    <row r="397" spans="1:7" hidden="1" x14ac:dyDescent="0.25">
      <c r="A397" s="11"/>
      <c r="C397" s="11"/>
      <c r="G397" s="2">
        <f t="shared" si="3"/>
        <v>0</v>
      </c>
    </row>
    <row r="398" spans="1:7" hidden="1" x14ac:dyDescent="0.25">
      <c r="A398" s="11"/>
      <c r="C398" s="11"/>
      <c r="G398" s="2">
        <f t="shared" si="3"/>
        <v>0</v>
      </c>
    </row>
    <row r="399" spans="1:7" hidden="1" x14ac:dyDescent="0.25">
      <c r="A399" s="11"/>
      <c r="C399" s="11"/>
      <c r="G399" s="2">
        <f t="shared" si="3"/>
        <v>0</v>
      </c>
    </row>
    <row r="400" spans="1:7" hidden="1" x14ac:dyDescent="0.25">
      <c r="A400" s="11"/>
      <c r="C400" s="11"/>
      <c r="G400" s="2">
        <f t="shared" si="3"/>
        <v>0</v>
      </c>
    </row>
    <row r="401" spans="1:7" hidden="1" x14ac:dyDescent="0.25">
      <c r="A401" s="11"/>
      <c r="C401" s="11"/>
      <c r="G401" s="2">
        <f t="shared" si="3"/>
        <v>0</v>
      </c>
    </row>
    <row r="402" spans="1:7" hidden="1" x14ac:dyDescent="0.25">
      <c r="A402" s="11"/>
      <c r="C402" s="11"/>
      <c r="G402" s="2">
        <f t="shared" si="3"/>
        <v>0</v>
      </c>
    </row>
    <row r="403" spans="1:7" hidden="1" x14ac:dyDescent="0.25">
      <c r="A403" s="11"/>
      <c r="C403" s="11"/>
      <c r="G403" s="2">
        <f t="shared" si="3"/>
        <v>0</v>
      </c>
    </row>
    <row r="404" spans="1:7" hidden="1" x14ac:dyDescent="0.25">
      <c r="A404" s="11"/>
      <c r="C404" s="11"/>
      <c r="G404" s="2">
        <f t="shared" si="3"/>
        <v>0</v>
      </c>
    </row>
    <row r="405" spans="1:7" hidden="1" x14ac:dyDescent="0.25">
      <c r="A405" s="11"/>
      <c r="C405" s="11"/>
      <c r="G405" s="2">
        <f t="shared" si="3"/>
        <v>0</v>
      </c>
    </row>
    <row r="406" spans="1:7" hidden="1" x14ac:dyDescent="0.25">
      <c r="A406" s="11"/>
      <c r="C406" s="11"/>
      <c r="G406" s="2">
        <f t="shared" si="3"/>
        <v>0</v>
      </c>
    </row>
    <row r="407" spans="1:7" hidden="1" x14ac:dyDescent="0.25">
      <c r="A407" s="11"/>
      <c r="C407" s="11"/>
      <c r="G407" s="2">
        <f t="shared" si="3"/>
        <v>0</v>
      </c>
    </row>
    <row r="408" spans="1:7" hidden="1" x14ac:dyDescent="0.25">
      <c r="A408" s="11"/>
      <c r="C408" s="11"/>
      <c r="G408" s="2">
        <f t="shared" si="3"/>
        <v>0</v>
      </c>
    </row>
    <row r="409" spans="1:7" hidden="1" x14ac:dyDescent="0.25">
      <c r="A409" s="11"/>
      <c r="C409" s="11"/>
      <c r="G409" s="2">
        <f t="shared" si="3"/>
        <v>0</v>
      </c>
    </row>
    <row r="410" spans="1:7" hidden="1" x14ac:dyDescent="0.25">
      <c r="A410" s="11"/>
      <c r="C410" s="11"/>
      <c r="G410" s="2">
        <f t="shared" si="3"/>
        <v>0</v>
      </c>
    </row>
    <row r="411" spans="1:7" hidden="1" x14ac:dyDescent="0.25">
      <c r="A411" s="11"/>
      <c r="C411" s="11"/>
      <c r="G411" s="2">
        <f t="shared" si="3"/>
        <v>0</v>
      </c>
    </row>
    <row r="412" spans="1:7" hidden="1" x14ac:dyDescent="0.25">
      <c r="A412" s="11"/>
      <c r="C412" s="11"/>
      <c r="G412" s="2">
        <f t="shared" si="3"/>
        <v>0</v>
      </c>
    </row>
    <row r="413" spans="1:7" hidden="1" x14ac:dyDescent="0.25">
      <c r="A413" s="11"/>
      <c r="C413" s="11"/>
      <c r="G413" s="2">
        <f t="shared" si="3"/>
        <v>0</v>
      </c>
    </row>
    <row r="414" spans="1:7" hidden="1" x14ac:dyDescent="0.25">
      <c r="A414" s="11"/>
      <c r="C414" s="11"/>
      <c r="G414" s="2">
        <f t="shared" si="3"/>
        <v>0</v>
      </c>
    </row>
    <row r="415" spans="1:7" hidden="1" x14ac:dyDescent="0.25">
      <c r="A415" s="11"/>
      <c r="C415" s="11"/>
      <c r="G415" s="2">
        <f t="shared" si="3"/>
        <v>0</v>
      </c>
    </row>
    <row r="416" spans="1:7" hidden="1" x14ac:dyDescent="0.25">
      <c r="A416" s="11"/>
      <c r="C416" s="11"/>
      <c r="G416" s="2">
        <f t="shared" si="3"/>
        <v>0</v>
      </c>
    </row>
    <row r="417" spans="1:7" hidden="1" x14ac:dyDescent="0.25">
      <c r="A417" s="11"/>
      <c r="C417" s="11"/>
      <c r="G417" s="2">
        <f t="shared" si="3"/>
        <v>0</v>
      </c>
    </row>
    <row r="418" spans="1:7" hidden="1" x14ac:dyDescent="0.25">
      <c r="A418" s="11"/>
      <c r="C418" s="11"/>
      <c r="G418" s="2">
        <f t="shared" si="3"/>
        <v>0</v>
      </c>
    </row>
    <row r="419" spans="1:7" hidden="1" x14ac:dyDescent="0.25">
      <c r="A419" s="11"/>
      <c r="C419" s="11"/>
      <c r="G419" s="2">
        <f t="shared" si="3"/>
        <v>0</v>
      </c>
    </row>
    <row r="420" spans="1:7" hidden="1" x14ac:dyDescent="0.25">
      <c r="A420" s="11"/>
      <c r="C420" s="11"/>
      <c r="G420" s="2">
        <f t="shared" si="3"/>
        <v>0</v>
      </c>
    </row>
    <row r="421" spans="1:7" hidden="1" x14ac:dyDescent="0.25">
      <c r="A421" s="11"/>
      <c r="C421" s="11"/>
      <c r="G421" s="2">
        <f t="shared" si="3"/>
        <v>0</v>
      </c>
    </row>
    <row r="422" spans="1:7" hidden="1" x14ac:dyDescent="0.25">
      <c r="A422" s="11"/>
      <c r="C422" s="11"/>
      <c r="G422" s="2">
        <f t="shared" si="3"/>
        <v>0</v>
      </c>
    </row>
    <row r="423" spans="1:7" hidden="1" x14ac:dyDescent="0.25">
      <c r="A423" s="11"/>
      <c r="C423" s="11"/>
      <c r="G423" s="2">
        <f t="shared" si="3"/>
        <v>0</v>
      </c>
    </row>
    <row r="424" spans="1:7" hidden="1" x14ac:dyDescent="0.25">
      <c r="A424" s="11"/>
      <c r="C424" s="11"/>
      <c r="G424" s="2">
        <f t="shared" si="3"/>
        <v>0</v>
      </c>
    </row>
    <row r="425" spans="1:7" hidden="1" x14ac:dyDescent="0.25">
      <c r="A425" s="11"/>
      <c r="C425" s="11"/>
      <c r="G425" s="2">
        <f t="shared" si="3"/>
        <v>0</v>
      </c>
    </row>
    <row r="426" spans="1:7" hidden="1" x14ac:dyDescent="0.25">
      <c r="A426" s="11"/>
      <c r="C426" s="11"/>
      <c r="G426" s="2">
        <f t="shared" si="3"/>
        <v>0</v>
      </c>
    </row>
    <row r="427" spans="1:7" hidden="1" x14ac:dyDescent="0.25">
      <c r="A427" s="11"/>
      <c r="C427" s="11"/>
      <c r="G427" s="2">
        <f t="shared" si="3"/>
        <v>0</v>
      </c>
    </row>
    <row r="428" spans="1:7" hidden="1" x14ac:dyDescent="0.25">
      <c r="A428" s="11"/>
      <c r="C428" s="11"/>
      <c r="G428" s="2">
        <f t="shared" si="3"/>
        <v>0</v>
      </c>
    </row>
    <row r="429" spans="1:7" hidden="1" x14ac:dyDescent="0.25">
      <c r="A429" s="11"/>
      <c r="C429" s="11"/>
      <c r="G429" s="2">
        <f t="shared" si="3"/>
        <v>0</v>
      </c>
    </row>
    <row r="430" spans="1:7" hidden="1" x14ac:dyDescent="0.25">
      <c r="A430" s="11"/>
      <c r="C430" s="11"/>
      <c r="G430" s="2">
        <f t="shared" si="3"/>
        <v>0</v>
      </c>
    </row>
    <row r="431" spans="1:7" hidden="1" x14ac:dyDescent="0.25">
      <c r="A431" s="11"/>
      <c r="C431" s="11"/>
      <c r="G431" s="2">
        <f t="shared" si="3"/>
        <v>0</v>
      </c>
    </row>
    <row r="432" spans="1:7" hidden="1" x14ac:dyDescent="0.25">
      <c r="A432" s="11"/>
      <c r="C432" s="11"/>
      <c r="G432" s="2">
        <f t="shared" si="3"/>
        <v>0</v>
      </c>
    </row>
    <row r="433" spans="1:7" hidden="1" x14ac:dyDescent="0.25">
      <c r="A433" s="11"/>
      <c r="C433" s="11"/>
      <c r="G433" s="2">
        <f t="shared" si="3"/>
        <v>0</v>
      </c>
    </row>
    <row r="434" spans="1:7" hidden="1" x14ac:dyDescent="0.25">
      <c r="A434" s="11"/>
      <c r="C434" s="11"/>
      <c r="G434" s="2">
        <f t="shared" si="3"/>
        <v>0</v>
      </c>
    </row>
    <row r="435" spans="1:7" hidden="1" x14ac:dyDescent="0.25">
      <c r="A435" s="11"/>
      <c r="C435" s="11"/>
      <c r="G435" s="2">
        <f t="shared" si="3"/>
        <v>0</v>
      </c>
    </row>
    <row r="436" spans="1:7" hidden="1" x14ac:dyDescent="0.25">
      <c r="A436" s="11"/>
      <c r="C436" s="11"/>
      <c r="G436" s="2">
        <f t="shared" si="3"/>
        <v>0</v>
      </c>
    </row>
    <row r="437" spans="1:7" hidden="1" x14ac:dyDescent="0.25">
      <c r="A437" s="11"/>
      <c r="C437" s="11"/>
      <c r="G437" s="2">
        <f t="shared" si="3"/>
        <v>0</v>
      </c>
    </row>
    <row r="438" spans="1:7" hidden="1" x14ac:dyDescent="0.25">
      <c r="A438" s="11"/>
      <c r="C438" s="11"/>
      <c r="G438" s="2">
        <f t="shared" si="3"/>
        <v>0</v>
      </c>
    </row>
    <row r="439" spans="1:7" hidden="1" x14ac:dyDescent="0.25">
      <c r="A439" s="11"/>
      <c r="C439" s="11"/>
      <c r="G439" s="2">
        <f t="shared" si="3"/>
        <v>0</v>
      </c>
    </row>
    <row r="440" spans="1:7" hidden="1" x14ac:dyDescent="0.25">
      <c r="A440" s="11"/>
      <c r="C440" s="11"/>
      <c r="G440" s="2">
        <f t="shared" si="3"/>
        <v>0</v>
      </c>
    </row>
    <row r="441" spans="1:7" hidden="1" x14ac:dyDescent="0.25">
      <c r="A441" s="11"/>
      <c r="C441" s="11"/>
      <c r="G441" s="2">
        <f t="shared" si="3"/>
        <v>0</v>
      </c>
    </row>
    <row r="442" spans="1:7" hidden="1" x14ac:dyDescent="0.25">
      <c r="A442" s="11"/>
      <c r="C442" s="11"/>
      <c r="G442" s="2">
        <f t="shared" si="3"/>
        <v>0</v>
      </c>
    </row>
    <row r="443" spans="1:7" hidden="1" x14ac:dyDescent="0.25">
      <c r="A443" s="11"/>
      <c r="C443" s="11"/>
      <c r="G443" s="2">
        <f t="shared" si="3"/>
        <v>0</v>
      </c>
    </row>
    <row r="444" spans="1:7" hidden="1" x14ac:dyDescent="0.25">
      <c r="A444" s="11"/>
      <c r="C444" s="11"/>
      <c r="G444" s="2">
        <f t="shared" si="3"/>
        <v>0</v>
      </c>
    </row>
    <row r="445" spans="1:7" hidden="1" x14ac:dyDescent="0.25">
      <c r="A445" s="11"/>
      <c r="C445" s="11"/>
      <c r="G445" s="2">
        <f t="shared" si="3"/>
        <v>0</v>
      </c>
    </row>
    <row r="446" spans="1:7" hidden="1" x14ac:dyDescent="0.25">
      <c r="A446" s="11"/>
      <c r="C446" s="11"/>
      <c r="G446" s="2">
        <f t="shared" si="3"/>
        <v>0</v>
      </c>
    </row>
    <row r="447" spans="1:7" hidden="1" x14ac:dyDescent="0.25">
      <c r="A447" s="11"/>
      <c r="C447" s="11"/>
      <c r="G447" s="2">
        <f t="shared" si="3"/>
        <v>0</v>
      </c>
    </row>
    <row r="448" spans="1:7" hidden="1" x14ac:dyDescent="0.25">
      <c r="A448" s="11"/>
      <c r="C448" s="11"/>
      <c r="G448" s="2">
        <f t="shared" si="3"/>
        <v>0</v>
      </c>
    </row>
    <row r="449" spans="1:7" hidden="1" x14ac:dyDescent="0.25">
      <c r="A449" s="11"/>
      <c r="C449" s="11"/>
      <c r="G449" s="2">
        <f t="shared" si="3"/>
        <v>0</v>
      </c>
    </row>
    <row r="450" spans="1:7" hidden="1" x14ac:dyDescent="0.25">
      <c r="A450" s="11"/>
      <c r="C450" s="11"/>
      <c r="G450" s="2">
        <f t="shared" ref="G450:G513" si="4">SUM(I450,K450,M450,O450)</f>
        <v>0</v>
      </c>
    </row>
    <row r="451" spans="1:7" hidden="1" x14ac:dyDescent="0.25">
      <c r="A451" s="11"/>
      <c r="C451" s="11"/>
      <c r="G451" s="2">
        <f t="shared" si="4"/>
        <v>0</v>
      </c>
    </row>
    <row r="452" spans="1:7" hidden="1" x14ac:dyDescent="0.25">
      <c r="A452" s="11"/>
      <c r="C452" s="11"/>
      <c r="G452" s="2">
        <f t="shared" si="4"/>
        <v>0</v>
      </c>
    </row>
    <row r="453" spans="1:7" hidden="1" x14ac:dyDescent="0.25">
      <c r="A453" s="11"/>
      <c r="C453" s="11"/>
      <c r="G453" s="2">
        <f t="shared" si="4"/>
        <v>0</v>
      </c>
    </row>
    <row r="454" spans="1:7" hidden="1" x14ac:dyDescent="0.25">
      <c r="A454" s="11"/>
      <c r="C454" s="11"/>
      <c r="G454" s="2">
        <f t="shared" si="4"/>
        <v>0</v>
      </c>
    </row>
    <row r="455" spans="1:7" hidden="1" x14ac:dyDescent="0.25">
      <c r="A455" s="11"/>
      <c r="C455" s="11"/>
      <c r="G455" s="2">
        <f t="shared" si="4"/>
        <v>0</v>
      </c>
    </row>
    <row r="456" spans="1:7" hidden="1" x14ac:dyDescent="0.25">
      <c r="A456" s="11"/>
      <c r="C456" s="11"/>
      <c r="G456" s="2">
        <f t="shared" si="4"/>
        <v>0</v>
      </c>
    </row>
    <row r="457" spans="1:7" hidden="1" x14ac:dyDescent="0.25">
      <c r="A457" s="11"/>
      <c r="C457" s="11"/>
      <c r="G457" s="2">
        <f t="shared" si="4"/>
        <v>0</v>
      </c>
    </row>
    <row r="458" spans="1:7" hidden="1" x14ac:dyDescent="0.25">
      <c r="A458" s="11"/>
      <c r="C458" s="11"/>
      <c r="G458" s="2">
        <f t="shared" si="4"/>
        <v>0</v>
      </c>
    </row>
    <row r="459" spans="1:7" hidden="1" x14ac:dyDescent="0.25">
      <c r="A459" s="11"/>
      <c r="C459" s="11"/>
      <c r="G459" s="2">
        <f t="shared" si="4"/>
        <v>0</v>
      </c>
    </row>
    <row r="460" spans="1:7" hidden="1" x14ac:dyDescent="0.25">
      <c r="A460" s="11"/>
      <c r="C460" s="11"/>
      <c r="G460" s="2">
        <f t="shared" si="4"/>
        <v>0</v>
      </c>
    </row>
    <row r="461" spans="1:7" hidden="1" x14ac:dyDescent="0.25">
      <c r="A461" s="11"/>
      <c r="C461" s="11"/>
      <c r="G461" s="2">
        <f t="shared" si="4"/>
        <v>0</v>
      </c>
    </row>
    <row r="462" spans="1:7" hidden="1" x14ac:dyDescent="0.25">
      <c r="A462" s="11"/>
      <c r="C462" s="11"/>
      <c r="G462" s="2">
        <f t="shared" si="4"/>
        <v>0</v>
      </c>
    </row>
    <row r="463" spans="1:7" hidden="1" x14ac:dyDescent="0.25">
      <c r="A463" s="11"/>
      <c r="C463" s="11"/>
      <c r="G463" s="2">
        <f t="shared" si="4"/>
        <v>0</v>
      </c>
    </row>
    <row r="464" spans="1:7" hidden="1" x14ac:dyDescent="0.25">
      <c r="A464" s="11"/>
      <c r="C464" s="11"/>
      <c r="G464" s="2">
        <f t="shared" si="4"/>
        <v>0</v>
      </c>
    </row>
    <row r="465" spans="1:7" hidden="1" x14ac:dyDescent="0.25">
      <c r="A465" s="11"/>
      <c r="C465" s="11"/>
      <c r="G465" s="2">
        <f t="shared" si="4"/>
        <v>0</v>
      </c>
    </row>
    <row r="466" spans="1:7" hidden="1" x14ac:dyDescent="0.25">
      <c r="A466" s="11"/>
      <c r="C466" s="11"/>
      <c r="G466" s="2">
        <f t="shared" si="4"/>
        <v>0</v>
      </c>
    </row>
    <row r="467" spans="1:7" hidden="1" x14ac:dyDescent="0.25">
      <c r="A467" s="11"/>
      <c r="C467" s="11"/>
      <c r="G467" s="2">
        <f t="shared" si="4"/>
        <v>0</v>
      </c>
    </row>
    <row r="468" spans="1:7" hidden="1" x14ac:dyDescent="0.25">
      <c r="A468" s="11"/>
      <c r="C468" s="11"/>
      <c r="G468" s="2">
        <f t="shared" si="4"/>
        <v>0</v>
      </c>
    </row>
    <row r="469" spans="1:7" hidden="1" x14ac:dyDescent="0.25">
      <c r="A469" s="11"/>
      <c r="C469" s="11"/>
      <c r="G469" s="2">
        <f t="shared" si="4"/>
        <v>0</v>
      </c>
    </row>
    <row r="470" spans="1:7" hidden="1" x14ac:dyDescent="0.25">
      <c r="A470" s="11"/>
      <c r="C470" s="11"/>
      <c r="G470" s="2">
        <f t="shared" si="4"/>
        <v>0</v>
      </c>
    </row>
    <row r="471" spans="1:7" hidden="1" x14ac:dyDescent="0.25">
      <c r="A471" s="11"/>
      <c r="C471" s="11"/>
      <c r="G471" s="2">
        <f t="shared" si="4"/>
        <v>0</v>
      </c>
    </row>
    <row r="472" spans="1:7" hidden="1" x14ac:dyDescent="0.25">
      <c r="A472" s="11"/>
      <c r="C472" s="11"/>
      <c r="G472" s="2">
        <f t="shared" si="4"/>
        <v>0</v>
      </c>
    </row>
    <row r="473" spans="1:7" hidden="1" x14ac:dyDescent="0.25">
      <c r="A473" s="11"/>
      <c r="C473" s="11"/>
      <c r="G473" s="2">
        <f t="shared" si="4"/>
        <v>0</v>
      </c>
    </row>
    <row r="474" spans="1:7" hidden="1" x14ac:dyDescent="0.25">
      <c r="A474" s="11"/>
      <c r="C474" s="11"/>
      <c r="G474" s="2">
        <f t="shared" si="4"/>
        <v>0</v>
      </c>
    </row>
    <row r="475" spans="1:7" hidden="1" x14ac:dyDescent="0.25">
      <c r="A475" s="11"/>
      <c r="C475" s="11"/>
      <c r="G475" s="2">
        <f t="shared" si="4"/>
        <v>0</v>
      </c>
    </row>
    <row r="476" spans="1:7" hidden="1" x14ac:dyDescent="0.25">
      <c r="A476" s="11"/>
      <c r="C476" s="11"/>
      <c r="G476" s="2">
        <f t="shared" si="4"/>
        <v>0</v>
      </c>
    </row>
    <row r="477" spans="1:7" hidden="1" x14ac:dyDescent="0.25">
      <c r="A477" s="11"/>
      <c r="C477" s="11"/>
      <c r="G477" s="2">
        <f t="shared" si="4"/>
        <v>0</v>
      </c>
    </row>
    <row r="478" spans="1:7" hidden="1" x14ac:dyDescent="0.25">
      <c r="A478" s="11"/>
      <c r="C478" s="11"/>
      <c r="G478" s="2">
        <f t="shared" si="4"/>
        <v>0</v>
      </c>
    </row>
    <row r="479" spans="1:7" hidden="1" x14ac:dyDescent="0.25">
      <c r="A479" s="11"/>
      <c r="C479" s="11"/>
      <c r="G479" s="2">
        <f t="shared" si="4"/>
        <v>0</v>
      </c>
    </row>
    <row r="480" spans="1:7" hidden="1" x14ac:dyDescent="0.25">
      <c r="A480" s="11"/>
      <c r="C480" s="11"/>
      <c r="G480" s="2">
        <f t="shared" si="4"/>
        <v>0</v>
      </c>
    </row>
    <row r="481" spans="1:7" hidden="1" x14ac:dyDescent="0.25">
      <c r="A481" s="11"/>
      <c r="C481" s="11"/>
      <c r="G481" s="2">
        <f t="shared" si="4"/>
        <v>0</v>
      </c>
    </row>
    <row r="482" spans="1:7" hidden="1" x14ac:dyDescent="0.25">
      <c r="A482" s="11"/>
      <c r="C482" s="11"/>
      <c r="G482" s="2">
        <f t="shared" si="4"/>
        <v>0</v>
      </c>
    </row>
    <row r="483" spans="1:7" hidden="1" x14ac:dyDescent="0.25">
      <c r="A483" s="11"/>
      <c r="C483" s="11"/>
      <c r="G483" s="2">
        <f t="shared" si="4"/>
        <v>0</v>
      </c>
    </row>
    <row r="484" spans="1:7" hidden="1" x14ac:dyDescent="0.25">
      <c r="A484" s="11"/>
      <c r="C484" s="11"/>
      <c r="G484" s="2">
        <f t="shared" si="4"/>
        <v>0</v>
      </c>
    </row>
    <row r="485" spans="1:7" hidden="1" x14ac:dyDescent="0.25">
      <c r="A485" s="11"/>
      <c r="C485" s="11"/>
      <c r="G485" s="2">
        <f t="shared" si="4"/>
        <v>0</v>
      </c>
    </row>
    <row r="486" spans="1:7" hidden="1" x14ac:dyDescent="0.25">
      <c r="A486" s="11"/>
      <c r="C486" s="11"/>
      <c r="G486" s="2">
        <f t="shared" si="4"/>
        <v>0</v>
      </c>
    </row>
    <row r="487" spans="1:7" hidden="1" x14ac:dyDescent="0.25">
      <c r="A487" s="11"/>
      <c r="C487" s="11"/>
      <c r="G487" s="2">
        <f t="shared" si="4"/>
        <v>0</v>
      </c>
    </row>
    <row r="488" spans="1:7" hidden="1" x14ac:dyDescent="0.25">
      <c r="A488" s="11"/>
      <c r="C488" s="11"/>
      <c r="G488" s="2">
        <f t="shared" si="4"/>
        <v>0</v>
      </c>
    </row>
    <row r="489" spans="1:7" hidden="1" x14ac:dyDescent="0.25">
      <c r="A489" s="11"/>
      <c r="C489" s="11"/>
      <c r="G489" s="2">
        <f t="shared" si="4"/>
        <v>0</v>
      </c>
    </row>
    <row r="490" spans="1:7" hidden="1" x14ac:dyDescent="0.25">
      <c r="A490" s="11"/>
      <c r="C490" s="11"/>
      <c r="G490" s="2">
        <f t="shared" si="4"/>
        <v>0</v>
      </c>
    </row>
    <row r="491" spans="1:7" hidden="1" x14ac:dyDescent="0.25">
      <c r="A491" s="11"/>
      <c r="C491" s="11"/>
      <c r="G491" s="2">
        <f t="shared" si="4"/>
        <v>0</v>
      </c>
    </row>
    <row r="492" spans="1:7" hidden="1" x14ac:dyDescent="0.25">
      <c r="A492" s="11"/>
      <c r="C492" s="11"/>
      <c r="G492" s="2">
        <f t="shared" si="4"/>
        <v>0</v>
      </c>
    </row>
    <row r="493" spans="1:7" hidden="1" x14ac:dyDescent="0.25">
      <c r="A493" s="11"/>
      <c r="C493" s="11"/>
      <c r="G493" s="2">
        <f t="shared" si="4"/>
        <v>0</v>
      </c>
    </row>
    <row r="494" spans="1:7" hidden="1" x14ac:dyDescent="0.25">
      <c r="A494" s="11"/>
      <c r="C494" s="11"/>
      <c r="G494" s="2">
        <f t="shared" si="4"/>
        <v>0</v>
      </c>
    </row>
    <row r="495" spans="1:7" hidden="1" x14ac:dyDescent="0.25">
      <c r="A495" s="11"/>
      <c r="C495" s="11"/>
      <c r="G495" s="2">
        <f t="shared" si="4"/>
        <v>0</v>
      </c>
    </row>
    <row r="496" spans="1:7" hidden="1" x14ac:dyDescent="0.25">
      <c r="A496" s="11"/>
      <c r="C496" s="11"/>
      <c r="G496" s="2">
        <f t="shared" si="4"/>
        <v>0</v>
      </c>
    </row>
    <row r="497" spans="1:7" hidden="1" x14ac:dyDescent="0.25">
      <c r="A497" s="11"/>
      <c r="C497" s="11"/>
      <c r="G497" s="2">
        <f t="shared" si="4"/>
        <v>0</v>
      </c>
    </row>
    <row r="498" spans="1:7" hidden="1" x14ac:dyDescent="0.25">
      <c r="A498" s="11"/>
      <c r="C498" s="11"/>
      <c r="G498" s="2">
        <f t="shared" si="4"/>
        <v>0</v>
      </c>
    </row>
    <row r="499" spans="1:7" hidden="1" x14ac:dyDescent="0.25">
      <c r="A499" s="11"/>
      <c r="C499" s="11"/>
      <c r="G499" s="2">
        <f t="shared" si="4"/>
        <v>0</v>
      </c>
    </row>
    <row r="500" spans="1:7" hidden="1" x14ac:dyDescent="0.25">
      <c r="A500" s="11"/>
      <c r="C500" s="11"/>
      <c r="G500" s="2">
        <f t="shared" si="4"/>
        <v>0</v>
      </c>
    </row>
    <row r="501" spans="1:7" hidden="1" x14ac:dyDescent="0.25">
      <c r="A501" s="11"/>
      <c r="C501" s="11"/>
      <c r="G501" s="2">
        <f t="shared" si="4"/>
        <v>0</v>
      </c>
    </row>
    <row r="502" spans="1:7" hidden="1" x14ac:dyDescent="0.25">
      <c r="A502" s="11"/>
      <c r="C502" s="11"/>
      <c r="G502" s="2">
        <f t="shared" si="4"/>
        <v>0</v>
      </c>
    </row>
    <row r="503" spans="1:7" hidden="1" x14ac:dyDescent="0.25">
      <c r="A503" s="11"/>
      <c r="C503" s="11"/>
      <c r="G503" s="2">
        <f t="shared" si="4"/>
        <v>0</v>
      </c>
    </row>
    <row r="504" spans="1:7" hidden="1" x14ac:dyDescent="0.25">
      <c r="A504" s="11"/>
      <c r="C504" s="11"/>
      <c r="G504" s="2">
        <f t="shared" si="4"/>
        <v>0</v>
      </c>
    </row>
    <row r="505" spans="1:7" hidden="1" x14ac:dyDescent="0.25">
      <c r="A505" s="11"/>
      <c r="C505" s="11"/>
      <c r="G505" s="2">
        <f t="shared" si="4"/>
        <v>0</v>
      </c>
    </row>
    <row r="506" spans="1:7" hidden="1" x14ac:dyDescent="0.25">
      <c r="A506" s="11"/>
      <c r="C506" s="11"/>
      <c r="G506" s="2">
        <f t="shared" si="4"/>
        <v>0</v>
      </c>
    </row>
    <row r="507" spans="1:7" hidden="1" x14ac:dyDescent="0.25">
      <c r="A507" s="11"/>
      <c r="C507" s="11"/>
      <c r="G507" s="2">
        <f t="shared" si="4"/>
        <v>0</v>
      </c>
    </row>
    <row r="508" spans="1:7" hidden="1" x14ac:dyDescent="0.25">
      <c r="A508" s="11"/>
      <c r="C508" s="11"/>
      <c r="G508" s="2">
        <f t="shared" si="4"/>
        <v>0</v>
      </c>
    </row>
    <row r="509" spans="1:7" hidden="1" x14ac:dyDescent="0.25">
      <c r="A509" s="11"/>
      <c r="C509" s="11"/>
      <c r="G509" s="2">
        <f t="shared" si="4"/>
        <v>0</v>
      </c>
    </row>
    <row r="510" spans="1:7" hidden="1" x14ac:dyDescent="0.25">
      <c r="A510" s="11"/>
      <c r="C510" s="11"/>
      <c r="G510" s="2">
        <f t="shared" si="4"/>
        <v>0</v>
      </c>
    </row>
    <row r="511" spans="1:7" hidden="1" x14ac:dyDescent="0.25">
      <c r="A511" s="11"/>
      <c r="C511" s="11"/>
      <c r="G511" s="2">
        <f t="shared" si="4"/>
        <v>0</v>
      </c>
    </row>
    <row r="512" spans="1:7" hidden="1" x14ac:dyDescent="0.25">
      <c r="A512" s="11"/>
      <c r="C512" s="11"/>
      <c r="G512" s="2">
        <f t="shared" si="4"/>
        <v>0</v>
      </c>
    </row>
    <row r="513" spans="1:7" hidden="1" x14ac:dyDescent="0.25">
      <c r="A513" s="11"/>
      <c r="C513" s="11"/>
      <c r="G513" s="2">
        <f t="shared" si="4"/>
        <v>0</v>
      </c>
    </row>
    <row r="514" spans="1:7" hidden="1" x14ac:dyDescent="0.25">
      <c r="A514" s="11"/>
      <c r="C514" s="11"/>
      <c r="G514" s="2">
        <f t="shared" ref="G514:G577" si="5">SUM(I514,K514,M514,O514)</f>
        <v>0</v>
      </c>
    </row>
    <row r="515" spans="1:7" hidden="1" x14ac:dyDescent="0.25">
      <c r="A515" s="11"/>
      <c r="C515" s="11"/>
      <c r="G515" s="2">
        <f t="shared" si="5"/>
        <v>0</v>
      </c>
    </row>
    <row r="516" spans="1:7" hidden="1" x14ac:dyDescent="0.25">
      <c r="A516" s="11"/>
      <c r="C516" s="11"/>
      <c r="G516" s="2">
        <f t="shared" si="5"/>
        <v>0</v>
      </c>
    </row>
    <row r="517" spans="1:7" hidden="1" x14ac:dyDescent="0.25">
      <c r="A517" s="11"/>
      <c r="C517" s="11"/>
      <c r="G517" s="2">
        <f t="shared" si="5"/>
        <v>0</v>
      </c>
    </row>
    <row r="518" spans="1:7" hidden="1" x14ac:dyDescent="0.25">
      <c r="A518" s="11"/>
      <c r="C518" s="11"/>
      <c r="G518" s="2">
        <f t="shared" si="5"/>
        <v>0</v>
      </c>
    </row>
    <row r="519" spans="1:7" hidden="1" x14ac:dyDescent="0.25">
      <c r="A519" s="11"/>
      <c r="C519" s="11"/>
      <c r="G519" s="2">
        <f t="shared" si="5"/>
        <v>0</v>
      </c>
    </row>
    <row r="520" spans="1:7" hidden="1" x14ac:dyDescent="0.25">
      <c r="A520" s="11"/>
      <c r="C520" s="11"/>
      <c r="G520" s="2">
        <f t="shared" si="5"/>
        <v>0</v>
      </c>
    </row>
    <row r="521" spans="1:7" hidden="1" x14ac:dyDescent="0.25">
      <c r="A521" s="11"/>
      <c r="C521" s="11"/>
      <c r="G521" s="2">
        <f t="shared" si="5"/>
        <v>0</v>
      </c>
    </row>
    <row r="522" spans="1:7" hidden="1" x14ac:dyDescent="0.25">
      <c r="A522" s="11"/>
      <c r="C522" s="11"/>
      <c r="G522" s="2">
        <f t="shared" si="5"/>
        <v>0</v>
      </c>
    </row>
    <row r="523" spans="1:7" hidden="1" x14ac:dyDescent="0.25">
      <c r="A523" s="11"/>
      <c r="C523" s="11"/>
      <c r="G523" s="2">
        <f t="shared" si="5"/>
        <v>0</v>
      </c>
    </row>
    <row r="524" spans="1:7" hidden="1" x14ac:dyDescent="0.25">
      <c r="A524" s="11"/>
      <c r="C524" s="11"/>
      <c r="G524" s="2">
        <f t="shared" si="5"/>
        <v>0</v>
      </c>
    </row>
    <row r="525" spans="1:7" hidden="1" x14ac:dyDescent="0.25">
      <c r="A525" s="11"/>
      <c r="C525" s="11"/>
      <c r="G525" s="2">
        <f t="shared" si="5"/>
        <v>0</v>
      </c>
    </row>
    <row r="526" spans="1:7" hidden="1" x14ac:dyDescent="0.25">
      <c r="A526" s="11"/>
      <c r="C526" s="11"/>
      <c r="G526" s="2">
        <f t="shared" si="5"/>
        <v>0</v>
      </c>
    </row>
    <row r="527" spans="1:7" hidden="1" x14ac:dyDescent="0.25">
      <c r="A527" s="11"/>
      <c r="C527" s="11"/>
      <c r="G527" s="2">
        <f t="shared" si="5"/>
        <v>0</v>
      </c>
    </row>
    <row r="528" spans="1:7" hidden="1" x14ac:dyDescent="0.25">
      <c r="A528" s="11"/>
      <c r="C528" s="11"/>
      <c r="G528" s="2">
        <f t="shared" si="5"/>
        <v>0</v>
      </c>
    </row>
    <row r="529" spans="1:7" hidden="1" x14ac:dyDescent="0.25">
      <c r="A529" s="11"/>
      <c r="C529" s="11"/>
      <c r="G529" s="2">
        <f t="shared" si="5"/>
        <v>0</v>
      </c>
    </row>
    <row r="530" spans="1:7" hidden="1" x14ac:dyDescent="0.25">
      <c r="A530" s="11"/>
      <c r="C530" s="11"/>
      <c r="G530" s="2">
        <f t="shared" si="5"/>
        <v>0</v>
      </c>
    </row>
    <row r="531" spans="1:7" hidden="1" x14ac:dyDescent="0.25">
      <c r="A531" s="11"/>
      <c r="C531" s="11"/>
      <c r="G531" s="2">
        <f t="shared" si="5"/>
        <v>0</v>
      </c>
    </row>
    <row r="532" spans="1:7" hidden="1" x14ac:dyDescent="0.25">
      <c r="A532" s="11"/>
      <c r="C532" s="11"/>
      <c r="G532" s="2">
        <f t="shared" si="5"/>
        <v>0</v>
      </c>
    </row>
    <row r="533" spans="1:7" hidden="1" x14ac:dyDescent="0.25">
      <c r="A533" s="11"/>
      <c r="C533" s="11"/>
      <c r="G533" s="2">
        <f t="shared" si="5"/>
        <v>0</v>
      </c>
    </row>
    <row r="534" spans="1:7" hidden="1" x14ac:dyDescent="0.25">
      <c r="A534" s="11"/>
      <c r="C534" s="11"/>
      <c r="G534" s="2">
        <f t="shared" si="5"/>
        <v>0</v>
      </c>
    </row>
    <row r="535" spans="1:7" hidden="1" x14ac:dyDescent="0.25">
      <c r="A535" s="11"/>
      <c r="C535" s="11"/>
      <c r="G535" s="2">
        <f t="shared" si="5"/>
        <v>0</v>
      </c>
    </row>
    <row r="536" spans="1:7" hidden="1" x14ac:dyDescent="0.25">
      <c r="A536" s="11"/>
      <c r="C536" s="11"/>
      <c r="G536" s="2">
        <f t="shared" si="5"/>
        <v>0</v>
      </c>
    </row>
    <row r="537" spans="1:7" hidden="1" x14ac:dyDescent="0.25">
      <c r="A537" s="11"/>
      <c r="C537" s="11"/>
      <c r="G537" s="2">
        <f t="shared" si="5"/>
        <v>0</v>
      </c>
    </row>
    <row r="538" spans="1:7" hidden="1" x14ac:dyDescent="0.25">
      <c r="A538" s="11"/>
      <c r="C538" s="11"/>
      <c r="G538" s="2">
        <f t="shared" si="5"/>
        <v>0</v>
      </c>
    </row>
    <row r="539" spans="1:7" hidden="1" x14ac:dyDescent="0.25">
      <c r="A539" s="11"/>
      <c r="C539" s="11"/>
      <c r="G539" s="2">
        <f t="shared" si="5"/>
        <v>0</v>
      </c>
    </row>
    <row r="540" spans="1:7" hidden="1" x14ac:dyDescent="0.25">
      <c r="A540" s="11"/>
      <c r="C540" s="11"/>
      <c r="G540" s="2">
        <f t="shared" si="5"/>
        <v>0</v>
      </c>
    </row>
    <row r="541" spans="1:7" hidden="1" x14ac:dyDescent="0.25">
      <c r="A541" s="11"/>
      <c r="C541" s="11"/>
      <c r="G541" s="2">
        <f t="shared" si="5"/>
        <v>0</v>
      </c>
    </row>
    <row r="542" spans="1:7" hidden="1" x14ac:dyDescent="0.25">
      <c r="A542" s="11"/>
      <c r="C542" s="11"/>
      <c r="G542" s="2">
        <f t="shared" si="5"/>
        <v>0</v>
      </c>
    </row>
    <row r="543" spans="1:7" hidden="1" x14ac:dyDescent="0.25">
      <c r="A543" s="11"/>
      <c r="C543" s="11"/>
      <c r="G543" s="2">
        <f t="shared" si="5"/>
        <v>0</v>
      </c>
    </row>
    <row r="544" spans="1:7" hidden="1" x14ac:dyDescent="0.25">
      <c r="A544" s="11"/>
      <c r="C544" s="11"/>
      <c r="G544" s="2">
        <f t="shared" si="5"/>
        <v>0</v>
      </c>
    </row>
    <row r="545" spans="1:7" hidden="1" x14ac:dyDescent="0.25">
      <c r="A545" s="11"/>
      <c r="C545" s="11"/>
      <c r="G545" s="2">
        <f t="shared" si="5"/>
        <v>0</v>
      </c>
    </row>
    <row r="546" spans="1:7" hidden="1" x14ac:dyDescent="0.25">
      <c r="A546" s="11"/>
      <c r="C546" s="11"/>
      <c r="G546" s="2">
        <f t="shared" si="5"/>
        <v>0</v>
      </c>
    </row>
    <row r="547" spans="1:7" hidden="1" x14ac:dyDescent="0.25">
      <c r="A547" s="11"/>
      <c r="C547" s="11"/>
      <c r="G547" s="2">
        <f t="shared" si="5"/>
        <v>0</v>
      </c>
    </row>
    <row r="548" spans="1:7" hidden="1" x14ac:dyDescent="0.25">
      <c r="A548" s="11"/>
      <c r="C548" s="11"/>
      <c r="G548" s="2">
        <f t="shared" si="5"/>
        <v>0</v>
      </c>
    </row>
    <row r="549" spans="1:7" hidden="1" x14ac:dyDescent="0.25">
      <c r="A549" s="11"/>
      <c r="C549" s="11"/>
      <c r="G549" s="2">
        <f t="shared" si="5"/>
        <v>0</v>
      </c>
    </row>
    <row r="550" spans="1:7" hidden="1" x14ac:dyDescent="0.25">
      <c r="A550" s="11"/>
      <c r="C550" s="11"/>
      <c r="G550" s="2">
        <f t="shared" si="5"/>
        <v>0</v>
      </c>
    </row>
    <row r="551" spans="1:7" hidden="1" x14ac:dyDescent="0.25">
      <c r="A551" s="11"/>
      <c r="C551" s="11"/>
      <c r="G551" s="2">
        <f t="shared" si="5"/>
        <v>0</v>
      </c>
    </row>
    <row r="552" spans="1:7" hidden="1" x14ac:dyDescent="0.25">
      <c r="A552" s="11"/>
      <c r="C552" s="11"/>
      <c r="G552" s="2">
        <f t="shared" si="5"/>
        <v>0</v>
      </c>
    </row>
    <row r="553" spans="1:7" hidden="1" x14ac:dyDescent="0.25">
      <c r="A553" s="11"/>
      <c r="C553" s="11"/>
      <c r="G553" s="2">
        <f t="shared" si="5"/>
        <v>0</v>
      </c>
    </row>
    <row r="554" spans="1:7" hidden="1" x14ac:dyDescent="0.25">
      <c r="A554" s="11"/>
      <c r="C554" s="11"/>
      <c r="G554" s="2">
        <f t="shared" si="5"/>
        <v>0</v>
      </c>
    </row>
    <row r="555" spans="1:7" hidden="1" x14ac:dyDescent="0.25">
      <c r="A555" s="11"/>
      <c r="C555" s="11"/>
      <c r="G555" s="2">
        <f t="shared" si="5"/>
        <v>0</v>
      </c>
    </row>
    <row r="556" spans="1:7" hidden="1" x14ac:dyDescent="0.25">
      <c r="A556" s="11"/>
      <c r="C556" s="11"/>
      <c r="G556" s="2">
        <f t="shared" si="5"/>
        <v>0</v>
      </c>
    </row>
    <row r="557" spans="1:7" hidden="1" x14ac:dyDescent="0.25">
      <c r="A557" s="11"/>
      <c r="C557" s="11"/>
      <c r="G557" s="2">
        <f t="shared" si="5"/>
        <v>0</v>
      </c>
    </row>
    <row r="558" spans="1:7" hidden="1" x14ac:dyDescent="0.25">
      <c r="A558" s="11"/>
      <c r="C558" s="11"/>
      <c r="G558" s="2">
        <f t="shared" si="5"/>
        <v>0</v>
      </c>
    </row>
    <row r="559" spans="1:7" hidden="1" x14ac:dyDescent="0.25">
      <c r="A559" s="11"/>
      <c r="C559" s="11"/>
      <c r="G559" s="2">
        <f t="shared" si="5"/>
        <v>0</v>
      </c>
    </row>
    <row r="560" spans="1:7" hidden="1" x14ac:dyDescent="0.25">
      <c r="A560" s="11"/>
      <c r="C560" s="11"/>
      <c r="G560" s="2">
        <f t="shared" si="5"/>
        <v>0</v>
      </c>
    </row>
    <row r="561" spans="1:7" hidden="1" x14ac:dyDescent="0.25">
      <c r="A561" s="11"/>
      <c r="C561" s="11"/>
      <c r="G561" s="2">
        <f t="shared" si="5"/>
        <v>0</v>
      </c>
    </row>
    <row r="562" spans="1:7" hidden="1" x14ac:dyDescent="0.25">
      <c r="A562" s="11"/>
      <c r="C562" s="11"/>
      <c r="G562" s="2">
        <f t="shared" si="5"/>
        <v>0</v>
      </c>
    </row>
    <row r="563" spans="1:7" hidden="1" x14ac:dyDescent="0.25">
      <c r="A563" s="11"/>
      <c r="C563" s="11"/>
      <c r="G563" s="2">
        <f t="shared" si="5"/>
        <v>0</v>
      </c>
    </row>
    <row r="564" spans="1:7" hidden="1" x14ac:dyDescent="0.25">
      <c r="A564" s="11"/>
      <c r="C564" s="11"/>
      <c r="G564" s="2">
        <f t="shared" si="5"/>
        <v>0</v>
      </c>
    </row>
    <row r="565" spans="1:7" hidden="1" x14ac:dyDescent="0.25">
      <c r="A565" s="11"/>
      <c r="C565" s="11"/>
      <c r="G565" s="2">
        <f t="shared" si="5"/>
        <v>0</v>
      </c>
    </row>
    <row r="566" spans="1:7" hidden="1" x14ac:dyDescent="0.25">
      <c r="A566" s="11"/>
      <c r="C566" s="11"/>
      <c r="G566" s="2">
        <f t="shared" si="5"/>
        <v>0</v>
      </c>
    </row>
    <row r="567" spans="1:7" hidden="1" x14ac:dyDescent="0.25">
      <c r="A567" s="11"/>
      <c r="C567" s="11"/>
      <c r="G567" s="2">
        <f t="shared" si="5"/>
        <v>0</v>
      </c>
    </row>
    <row r="568" spans="1:7" hidden="1" x14ac:dyDescent="0.25">
      <c r="A568" s="11"/>
      <c r="C568" s="11"/>
      <c r="G568" s="2">
        <f t="shared" si="5"/>
        <v>0</v>
      </c>
    </row>
    <row r="569" spans="1:7" hidden="1" x14ac:dyDescent="0.25">
      <c r="A569" s="11"/>
      <c r="C569" s="11"/>
      <c r="G569" s="2">
        <f t="shared" si="5"/>
        <v>0</v>
      </c>
    </row>
    <row r="570" spans="1:7" hidden="1" x14ac:dyDescent="0.25">
      <c r="A570" s="11"/>
      <c r="C570" s="11"/>
      <c r="G570" s="2">
        <f t="shared" si="5"/>
        <v>0</v>
      </c>
    </row>
    <row r="571" spans="1:7" hidden="1" x14ac:dyDescent="0.25">
      <c r="A571" s="11"/>
      <c r="C571" s="11"/>
      <c r="G571" s="2">
        <f t="shared" si="5"/>
        <v>0</v>
      </c>
    </row>
    <row r="572" spans="1:7" hidden="1" x14ac:dyDescent="0.25">
      <c r="A572" s="11"/>
      <c r="C572" s="11"/>
      <c r="G572" s="2">
        <f t="shared" si="5"/>
        <v>0</v>
      </c>
    </row>
    <row r="573" spans="1:7" hidden="1" x14ac:dyDescent="0.25">
      <c r="A573" s="11"/>
      <c r="C573" s="11"/>
      <c r="G573" s="2">
        <f t="shared" si="5"/>
        <v>0</v>
      </c>
    </row>
    <row r="574" spans="1:7" hidden="1" x14ac:dyDescent="0.25">
      <c r="A574" s="11"/>
      <c r="C574" s="11"/>
      <c r="G574" s="2">
        <f t="shared" si="5"/>
        <v>0</v>
      </c>
    </row>
    <row r="575" spans="1:7" hidden="1" x14ac:dyDescent="0.25">
      <c r="A575" s="11"/>
      <c r="C575" s="11"/>
      <c r="G575" s="2">
        <f t="shared" si="5"/>
        <v>0</v>
      </c>
    </row>
    <row r="576" spans="1:7" hidden="1" x14ac:dyDescent="0.25">
      <c r="A576" s="11"/>
      <c r="C576" s="11"/>
      <c r="G576" s="2">
        <f t="shared" si="5"/>
        <v>0</v>
      </c>
    </row>
    <row r="577" spans="1:7" hidden="1" x14ac:dyDescent="0.25">
      <c r="A577" s="11"/>
      <c r="C577" s="11"/>
      <c r="G577" s="2">
        <f t="shared" si="5"/>
        <v>0</v>
      </c>
    </row>
    <row r="578" spans="1:7" hidden="1" x14ac:dyDescent="0.25">
      <c r="A578" s="11"/>
      <c r="C578" s="11"/>
      <c r="G578" s="2">
        <f t="shared" ref="G578:G615" si="6">SUM(I578,K578,M578,O578)</f>
        <v>0</v>
      </c>
    </row>
    <row r="579" spans="1:7" hidden="1" x14ac:dyDescent="0.25">
      <c r="A579" s="11"/>
      <c r="C579" s="11"/>
      <c r="G579" s="2">
        <f t="shared" si="6"/>
        <v>0</v>
      </c>
    </row>
    <row r="580" spans="1:7" hidden="1" x14ac:dyDescent="0.25">
      <c r="A580" s="11"/>
      <c r="C580" s="11"/>
      <c r="G580" s="2">
        <f t="shared" si="6"/>
        <v>0</v>
      </c>
    </row>
    <row r="581" spans="1:7" hidden="1" x14ac:dyDescent="0.25">
      <c r="A581" s="11"/>
      <c r="C581" s="11"/>
      <c r="G581" s="2">
        <f t="shared" si="6"/>
        <v>0</v>
      </c>
    </row>
    <row r="582" spans="1:7" hidden="1" x14ac:dyDescent="0.25">
      <c r="A582" s="11"/>
      <c r="C582" s="11"/>
      <c r="G582" s="2">
        <f t="shared" si="6"/>
        <v>0</v>
      </c>
    </row>
    <row r="583" spans="1:7" hidden="1" x14ac:dyDescent="0.25">
      <c r="A583" s="11"/>
      <c r="C583" s="11"/>
      <c r="G583" s="2">
        <f t="shared" si="6"/>
        <v>0</v>
      </c>
    </row>
    <row r="584" spans="1:7" hidden="1" x14ac:dyDescent="0.25">
      <c r="A584" s="11"/>
      <c r="C584" s="11"/>
      <c r="G584" s="2">
        <f t="shared" si="6"/>
        <v>0</v>
      </c>
    </row>
    <row r="585" spans="1:7" hidden="1" x14ac:dyDescent="0.25">
      <c r="A585" s="11"/>
      <c r="C585" s="11"/>
      <c r="G585" s="2">
        <f t="shared" si="6"/>
        <v>0</v>
      </c>
    </row>
    <row r="586" spans="1:7" hidden="1" x14ac:dyDescent="0.25">
      <c r="A586" s="11"/>
      <c r="C586" s="11"/>
      <c r="G586" s="2">
        <f t="shared" si="6"/>
        <v>0</v>
      </c>
    </row>
    <row r="587" spans="1:7" hidden="1" x14ac:dyDescent="0.25">
      <c r="A587" s="11"/>
      <c r="C587" s="11"/>
      <c r="G587" s="2">
        <f t="shared" si="6"/>
        <v>0</v>
      </c>
    </row>
    <row r="588" spans="1:7" hidden="1" x14ac:dyDescent="0.25">
      <c r="A588" s="11"/>
      <c r="C588" s="11"/>
      <c r="G588" s="2">
        <f t="shared" si="6"/>
        <v>0</v>
      </c>
    </row>
    <row r="589" spans="1:7" hidden="1" x14ac:dyDescent="0.25">
      <c r="A589" s="11"/>
      <c r="C589" s="11"/>
      <c r="G589" s="2">
        <f t="shared" si="6"/>
        <v>0</v>
      </c>
    </row>
    <row r="590" spans="1:7" hidden="1" x14ac:dyDescent="0.25">
      <c r="A590" s="11"/>
      <c r="C590" s="11"/>
      <c r="G590" s="2">
        <f t="shared" si="6"/>
        <v>0</v>
      </c>
    </row>
    <row r="591" spans="1:7" hidden="1" x14ac:dyDescent="0.25">
      <c r="A591" s="11"/>
      <c r="C591" s="11"/>
      <c r="G591" s="2">
        <f t="shared" si="6"/>
        <v>0</v>
      </c>
    </row>
    <row r="592" spans="1:7" hidden="1" x14ac:dyDescent="0.25">
      <c r="A592" s="11"/>
      <c r="C592" s="11"/>
      <c r="G592" s="2">
        <f t="shared" si="6"/>
        <v>0</v>
      </c>
    </row>
    <row r="593" spans="1:7" hidden="1" x14ac:dyDescent="0.25">
      <c r="A593" s="11"/>
      <c r="C593" s="11"/>
      <c r="G593" s="2">
        <f t="shared" si="6"/>
        <v>0</v>
      </c>
    </row>
    <row r="594" spans="1:7" hidden="1" x14ac:dyDescent="0.25">
      <c r="A594" s="11"/>
      <c r="C594" s="11"/>
      <c r="G594" s="2">
        <f t="shared" si="6"/>
        <v>0</v>
      </c>
    </row>
    <row r="595" spans="1:7" hidden="1" x14ac:dyDescent="0.25">
      <c r="A595" s="11"/>
      <c r="C595" s="11"/>
      <c r="G595" s="2">
        <f t="shared" si="6"/>
        <v>0</v>
      </c>
    </row>
    <row r="596" spans="1:7" hidden="1" x14ac:dyDescent="0.25">
      <c r="A596" s="11"/>
      <c r="C596" s="11"/>
      <c r="G596" s="2">
        <f t="shared" si="6"/>
        <v>0</v>
      </c>
    </row>
    <row r="597" spans="1:7" hidden="1" x14ac:dyDescent="0.25">
      <c r="A597" s="11"/>
      <c r="C597" s="11"/>
      <c r="G597" s="2">
        <f t="shared" si="6"/>
        <v>0</v>
      </c>
    </row>
    <row r="598" spans="1:7" hidden="1" x14ac:dyDescent="0.25">
      <c r="A598" s="11"/>
      <c r="C598" s="11"/>
      <c r="G598" s="2">
        <f t="shared" si="6"/>
        <v>0</v>
      </c>
    </row>
    <row r="599" spans="1:7" hidden="1" x14ac:dyDescent="0.25">
      <c r="A599" s="11"/>
      <c r="C599" s="11"/>
      <c r="G599" s="2">
        <f t="shared" si="6"/>
        <v>0</v>
      </c>
    </row>
    <row r="600" spans="1:7" hidden="1" x14ac:dyDescent="0.25">
      <c r="A600" s="11"/>
      <c r="C600" s="11"/>
      <c r="G600" s="2">
        <f t="shared" si="6"/>
        <v>0</v>
      </c>
    </row>
    <row r="601" spans="1:7" hidden="1" x14ac:dyDescent="0.25">
      <c r="A601" s="11"/>
      <c r="C601" s="11"/>
      <c r="G601" s="2">
        <f t="shared" si="6"/>
        <v>0</v>
      </c>
    </row>
    <row r="602" spans="1:7" hidden="1" x14ac:dyDescent="0.25">
      <c r="A602" s="11"/>
      <c r="C602" s="11"/>
      <c r="G602" s="2">
        <f t="shared" si="6"/>
        <v>0</v>
      </c>
    </row>
    <row r="603" spans="1:7" hidden="1" x14ac:dyDescent="0.25">
      <c r="A603" s="11"/>
      <c r="C603" s="11"/>
      <c r="G603" s="2">
        <f t="shared" si="6"/>
        <v>0</v>
      </c>
    </row>
    <row r="604" spans="1:7" hidden="1" x14ac:dyDescent="0.25">
      <c r="A604" s="11"/>
      <c r="C604" s="11"/>
      <c r="G604" s="2">
        <f t="shared" si="6"/>
        <v>0</v>
      </c>
    </row>
    <row r="605" spans="1:7" hidden="1" x14ac:dyDescent="0.25">
      <c r="A605" s="11"/>
      <c r="C605" s="11"/>
      <c r="G605" s="2">
        <f t="shared" si="6"/>
        <v>0</v>
      </c>
    </row>
    <row r="606" spans="1:7" hidden="1" x14ac:dyDescent="0.25">
      <c r="A606" s="11"/>
      <c r="C606" s="11"/>
      <c r="G606" s="2">
        <f t="shared" si="6"/>
        <v>0</v>
      </c>
    </row>
    <row r="607" spans="1:7" hidden="1" x14ac:dyDescent="0.25">
      <c r="A607" s="11"/>
      <c r="C607" s="11"/>
      <c r="G607" s="2">
        <f t="shared" si="6"/>
        <v>0</v>
      </c>
    </row>
    <row r="608" spans="1:7" hidden="1" x14ac:dyDescent="0.25">
      <c r="A608" s="11"/>
      <c r="C608" s="11"/>
      <c r="G608" s="2">
        <f t="shared" si="6"/>
        <v>0</v>
      </c>
    </row>
    <row r="609" spans="1:15" hidden="1" x14ac:dyDescent="0.25">
      <c r="A609" s="11"/>
      <c r="C609" s="11"/>
      <c r="G609" s="2">
        <f t="shared" si="6"/>
        <v>0</v>
      </c>
    </row>
    <row r="610" spans="1:15" hidden="1" x14ac:dyDescent="0.25">
      <c r="A610" s="11"/>
      <c r="C610" s="11"/>
      <c r="G610" s="2">
        <f t="shared" si="6"/>
        <v>0</v>
      </c>
    </row>
    <row r="611" spans="1:15" hidden="1" x14ac:dyDescent="0.25">
      <c r="A611" s="11"/>
      <c r="C611" s="11"/>
      <c r="G611" s="2">
        <f t="shared" si="6"/>
        <v>0</v>
      </c>
    </row>
    <row r="612" spans="1:15" hidden="1" x14ac:dyDescent="0.25">
      <c r="A612" s="11"/>
      <c r="C612" s="11"/>
      <c r="G612" s="2">
        <f t="shared" si="6"/>
        <v>0</v>
      </c>
    </row>
    <row r="613" spans="1:15" hidden="1" x14ac:dyDescent="0.25">
      <c r="A613" s="11"/>
      <c r="C613" s="11"/>
      <c r="G613" s="2">
        <f t="shared" si="6"/>
        <v>0</v>
      </c>
    </row>
    <row r="614" spans="1:15" hidden="1" x14ac:dyDescent="0.25">
      <c r="A614" s="11"/>
      <c r="C614" s="11"/>
      <c r="G614" s="2">
        <f t="shared" si="6"/>
        <v>0</v>
      </c>
    </row>
    <row r="615" spans="1:15" hidden="1" x14ac:dyDescent="0.25">
      <c r="A615" s="11"/>
      <c r="C615" s="11"/>
      <c r="G615" s="2">
        <f t="shared" si="6"/>
        <v>0</v>
      </c>
    </row>
    <row r="616" spans="1:15" hidden="1" x14ac:dyDescent="0.25">
      <c r="A616" s="11"/>
      <c r="C616" s="11"/>
      <c r="G616" s="2">
        <f t="shared" si="0"/>
        <v>0</v>
      </c>
    </row>
    <row r="617" spans="1:15" x14ac:dyDescent="0.25">
      <c r="A617" s="11"/>
      <c r="C617" s="11"/>
      <c r="G617" s="2"/>
    </row>
    <row r="618" spans="1:15" ht="12.75" thickBot="1" x14ac:dyDescent="0.3">
      <c r="A618" s="18" t="s">
        <v>20</v>
      </c>
      <c r="B618" s="18"/>
      <c r="C618" s="19"/>
      <c r="D618" s="18"/>
      <c r="E618" s="20"/>
      <c r="F618" s="21"/>
      <c r="G618" s="20">
        <f>SUM(G13:G617)</f>
        <v>112719844.69666666</v>
      </c>
      <c r="H618" s="20"/>
      <c r="I618" s="20">
        <f t="shared" ref="I618:O618" si="7">SUM(I13:I617)</f>
        <v>59280636.11666666</v>
      </c>
      <c r="J618" s="20"/>
      <c r="K618" s="20">
        <f t="shared" si="7"/>
        <v>13441387.459999999</v>
      </c>
      <c r="L618" s="20"/>
      <c r="M618" s="20">
        <f t="shared" si="7"/>
        <v>18290323.23</v>
      </c>
      <c r="N618" s="20"/>
      <c r="O618" s="20">
        <f t="shared" si="7"/>
        <v>21707497.890000001</v>
      </c>
    </row>
    <row r="619" spans="1:15" x14ac:dyDescent="0.25">
      <c r="C619" s="11"/>
      <c r="G619" s="2"/>
    </row>
    <row r="620" spans="1:15" ht="13.5" x14ac:dyDescent="0.25">
      <c r="A620" s="22" t="s">
        <v>322</v>
      </c>
      <c r="G620" s="2"/>
    </row>
    <row r="621" spans="1:15" x14ac:dyDescent="0.25">
      <c r="G621" s="2"/>
    </row>
    <row r="622" spans="1:15" x14ac:dyDescent="0.25">
      <c r="A622" s="1" t="s">
        <v>21</v>
      </c>
    </row>
    <row r="626" spans="4:4" x14ac:dyDescent="0.25">
      <c r="D626" s="4" t="s">
        <v>320</v>
      </c>
    </row>
    <row r="627" spans="4:4" x14ac:dyDescent="0.25">
      <c r="D627" s="4" t="s">
        <v>321</v>
      </c>
    </row>
  </sheetData>
  <mergeCells count="19">
    <mergeCell ref="N8:O8"/>
    <mergeCell ref="A3:O3"/>
    <mergeCell ref="A4:O4"/>
    <mergeCell ref="A2:O2"/>
    <mergeCell ref="B10:B11"/>
    <mergeCell ref="C10:C11"/>
    <mergeCell ref="D10:D11"/>
    <mergeCell ref="E10:E11"/>
    <mergeCell ref="G10:O10"/>
    <mergeCell ref="G7:K7"/>
    <mergeCell ref="H11:I11"/>
    <mergeCell ref="J11:K11"/>
    <mergeCell ref="L11:M11"/>
    <mergeCell ref="N11:O11"/>
    <mergeCell ref="F10:F11"/>
    <mergeCell ref="G8:H8"/>
    <mergeCell ref="G9:H9"/>
    <mergeCell ref="J8:K8"/>
    <mergeCell ref="J9:K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 Mano</dc:creator>
  <cp:lastModifiedBy>Armie Gunay</cp:lastModifiedBy>
  <dcterms:created xsi:type="dcterms:W3CDTF">2023-03-14T00:28:33Z</dcterms:created>
  <dcterms:modified xsi:type="dcterms:W3CDTF">2025-04-23T06:24:45Z</dcterms:modified>
</cp:coreProperties>
</file>